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DELEGIRANJE\OSFBiH\Sezona 2025_26\Obracun naknada 2025_26\"/>
    </mc:Choice>
  </mc:AlternateContent>
  <bookViews>
    <workbookView xWindow="-120" yWindow="-120" windowWidth="29040" windowHeight="15720"/>
  </bookViews>
  <sheets>
    <sheet name="Obracun" sheetId="42" r:id="rId1"/>
    <sheet name="Nalog1" sheetId="46" r:id="rId2"/>
    <sheet name="Nalog2" sheetId="47" r:id="rId3"/>
    <sheet name="Naknade" sheetId="49" state="veryHidden" r:id="rId4"/>
    <sheet name="Daljinar" sheetId="43" state="veryHidden" r:id="rId5"/>
    <sheet name="Putarina" sheetId="44" state="veryHidden" r:id="rId6"/>
    <sheet name="Klubovi" sheetId="45" state="veryHidden" r:id="rId7"/>
    <sheet name="Lige" sheetId="48" state="veryHidden" r:id="rId8"/>
  </sheets>
  <definedNames>
    <definedName name="Kadetska_liga_A1">Lige!$H$3:$H$53</definedName>
    <definedName name="Kadetska_liga_A2">Lige!$I$3:$I$53</definedName>
    <definedName name="Kup_FBiH">Lige!$J$3:$J$52</definedName>
    <definedName name="_xlnm.Print_Area" localSheetId="1">Nalog1!$A$1:$O$33</definedName>
    <definedName name="Prva_liga__Ž">Lige!$G$3:$G$53</definedName>
    <definedName name="Superliga__M">Lige!$D$3:$D$53</definedName>
    <definedName name="Superliga__Ž____jug">Lige!$F$3:$F$53</definedName>
    <definedName name="Superliga__Ž____sjever">Lige!$E$3:$E$53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" i="42" l="1"/>
  <c r="E2" i="42"/>
  <c r="R3" i="42" l="1"/>
  <c r="AA12" i="42"/>
  <c r="AA11" i="42"/>
  <c r="AA10" i="42"/>
  <c r="AA9" i="42"/>
  <c r="AA8" i="42"/>
  <c r="AA7" i="42"/>
  <c r="D12" i="42" l="1"/>
  <c r="D11" i="42"/>
  <c r="B27" i="47" l="1"/>
  <c r="B8" i="47"/>
  <c r="C23" i="46" l="1"/>
  <c r="C13" i="46"/>
  <c r="H40" i="47" l="1"/>
  <c r="H11" i="47"/>
  <c r="H12" i="47"/>
  <c r="H13" i="47"/>
  <c r="D13" i="47"/>
  <c r="D12" i="47"/>
  <c r="D11" i="47"/>
  <c r="D3" i="42"/>
  <c r="B7" i="47" s="1"/>
  <c r="H16" i="46"/>
  <c r="M33" i="46"/>
  <c r="N4" i="46"/>
  <c r="N5" i="46"/>
  <c r="K4" i="46" l="1"/>
  <c r="Y2" i="42"/>
  <c r="K5" i="46" s="1"/>
  <c r="E21" i="46"/>
  <c r="A17" i="46"/>
  <c r="C11" i="46"/>
  <c r="B7" i="46"/>
  <c r="N6" i="46"/>
  <c r="K6" i="46" l="1"/>
  <c r="A32" i="46"/>
  <c r="J33" i="46"/>
  <c r="B32" i="46"/>
  <c r="B9" i="47"/>
  <c r="B26" i="47" l="1"/>
  <c r="H11" i="46"/>
  <c r="H10" i="46"/>
  <c r="D15" i="46"/>
  <c r="H24" i="46" s="1"/>
  <c r="C25" i="46"/>
  <c r="C19" i="46"/>
  <c r="D35" i="47"/>
  <c r="D34" i="47"/>
  <c r="D10" i="42"/>
  <c r="D32" i="47" s="1"/>
  <c r="D9" i="42"/>
  <c r="D31" i="47" s="1"/>
  <c r="D8" i="42"/>
  <c r="D30" i="47" s="1"/>
  <c r="D7" i="42"/>
  <c r="D29" i="47" s="1"/>
  <c r="D39" i="47" l="1"/>
  <c r="H33" i="46"/>
  <c r="C4" i="42"/>
  <c r="S18" i="42" l="1"/>
  <c r="S15" i="42"/>
  <c r="U18" i="42"/>
  <c r="U15" i="42"/>
  <c r="V18" i="42"/>
  <c r="V15" i="42"/>
  <c r="V12" i="42"/>
  <c r="U12" i="42"/>
  <c r="V9" i="42"/>
  <c r="K12" i="42" l="1"/>
  <c r="K11" i="42"/>
  <c r="S3" i="42"/>
  <c r="U3" i="42"/>
  <c r="V3" i="42"/>
  <c r="S6" i="42"/>
  <c r="U6" i="42"/>
  <c r="V6" i="42"/>
  <c r="S9" i="42"/>
  <c r="U9" i="42"/>
  <c r="S12" i="42"/>
  <c r="R15" i="42" l="1"/>
  <c r="R18" i="42"/>
  <c r="R12" i="42"/>
  <c r="F10" i="42" s="1"/>
  <c r="R6" i="42"/>
  <c r="R9" i="42"/>
  <c r="F12" i="42" l="1"/>
  <c r="M12" i="42" s="1"/>
  <c r="F11" i="42"/>
  <c r="M11" i="42" s="1"/>
  <c r="K10" i="42"/>
  <c r="K9" i="42"/>
  <c r="K8" i="42"/>
  <c r="K7" i="42"/>
  <c r="M16" i="46" s="1"/>
  <c r="F9" i="42"/>
  <c r="M9" i="42" s="1"/>
  <c r="F8" i="42"/>
  <c r="M8" i="42" s="1"/>
  <c r="M10" i="42" l="1"/>
  <c r="F7" i="42" l="1"/>
  <c r="M7" i="42" s="1"/>
  <c r="K14" i="46" s="1"/>
  <c r="H14" i="46" s="1"/>
  <c r="M14" i="46" l="1"/>
  <c r="K14" i="42"/>
  <c r="D14" i="42"/>
  <c r="G12" i="42"/>
  <c r="G11" i="42"/>
  <c r="G10" i="42"/>
  <c r="N10" i="42" s="1"/>
  <c r="G9" i="42"/>
  <c r="H9" i="42" s="1"/>
  <c r="G8" i="42"/>
  <c r="L8" i="42" s="1"/>
  <c r="G7" i="42"/>
  <c r="L7" i="42" s="1"/>
  <c r="L12" i="42" l="1"/>
  <c r="N12" i="42"/>
  <c r="L11" i="42"/>
  <c r="N11" i="42"/>
  <c r="L9" i="42"/>
  <c r="G14" i="42"/>
  <c r="H10" i="42"/>
  <c r="L10" i="42"/>
  <c r="M14" i="42"/>
  <c r="N7" i="42"/>
  <c r="H7" i="42"/>
  <c r="N8" i="42"/>
  <c r="H11" i="42"/>
  <c r="G18" i="42"/>
  <c r="H8" i="42"/>
  <c r="N9" i="42"/>
  <c r="H12" i="42"/>
  <c r="K11" i="46" l="1"/>
  <c r="K10" i="46"/>
  <c r="L14" i="42"/>
  <c r="N14" i="42"/>
  <c r="N18" i="42"/>
  <c r="M10" i="46" l="1"/>
  <c r="M18" i="46" s="1"/>
</calcChain>
</file>

<file path=xl/sharedStrings.xml><?xml version="1.0" encoding="utf-8"?>
<sst xmlns="http://schemas.openxmlformats.org/spreadsheetml/2006/main" count="570" uniqueCount="244">
  <si>
    <t>Ime i prezime</t>
  </si>
  <si>
    <t>km</t>
  </si>
  <si>
    <t>DK</t>
  </si>
  <si>
    <t>L2</t>
  </si>
  <si>
    <t>L1</t>
  </si>
  <si>
    <t>Z</t>
  </si>
  <si>
    <t>Ukupno</t>
  </si>
  <si>
    <t>Prevoz + putarina</t>
  </si>
  <si>
    <t>L1+L2=</t>
  </si>
  <si>
    <t>Mjesto</t>
  </si>
  <si>
    <t>Ilidža</t>
  </si>
  <si>
    <t>Zenica</t>
  </si>
  <si>
    <t>Sarajevo</t>
  </si>
  <si>
    <t>Superliga (M)</t>
  </si>
  <si>
    <t>Banovići</t>
  </si>
  <si>
    <t>Bihać</t>
  </si>
  <si>
    <t>Bosanska Krupa</t>
  </si>
  <si>
    <t>Bosanski Petrovac</t>
  </si>
  <si>
    <t>Brčko</t>
  </si>
  <si>
    <t>Breza</t>
  </si>
  <si>
    <t>Bužim</t>
  </si>
  <si>
    <t>Čapljina</t>
  </si>
  <si>
    <t>Donji Vakuf</t>
  </si>
  <si>
    <t>Drvar</t>
  </si>
  <si>
    <t>Goražde</t>
  </si>
  <si>
    <t>Gračanica</t>
  </si>
  <si>
    <t>Gradačac</t>
  </si>
  <si>
    <t>Hadžići</t>
  </si>
  <si>
    <t>Hrasnica</t>
  </si>
  <si>
    <t>Ilijaš</t>
  </si>
  <si>
    <t>Jablanica</t>
  </si>
  <si>
    <t>Jajce</t>
  </si>
  <si>
    <t>Kakanj</t>
  </si>
  <si>
    <t>Kalesija</t>
  </si>
  <si>
    <t>Ključ</t>
  </si>
  <si>
    <t>Konjic</t>
  </si>
  <si>
    <t>Livno</t>
  </si>
  <si>
    <t>Lukavac</t>
  </si>
  <si>
    <t>Ljubuški</t>
  </si>
  <si>
    <t>Maglaj</t>
  </si>
  <si>
    <t>Mostar</t>
  </si>
  <si>
    <t>Novi Travnik</t>
  </si>
  <si>
    <t>Odžak</t>
  </si>
  <si>
    <t>Olovo</t>
  </si>
  <si>
    <t>Orašje</t>
  </si>
  <si>
    <t>Srebrenik</t>
  </si>
  <si>
    <t>Široki Brijeg</t>
  </si>
  <si>
    <t>Tešanj</t>
  </si>
  <si>
    <t>Tomislavgrad</t>
  </si>
  <si>
    <t>Tuzla</t>
  </si>
  <si>
    <t>Velika Kladuša</t>
  </si>
  <si>
    <t>Vitez</t>
  </si>
  <si>
    <t>Vogošća</t>
  </si>
  <si>
    <t>Zavidovići</t>
  </si>
  <si>
    <t>Žepče</t>
  </si>
  <si>
    <t>Živinice</t>
  </si>
  <si>
    <t>----</t>
  </si>
  <si>
    <t>Podlugovi</t>
  </si>
  <si>
    <t>Visoko</t>
  </si>
  <si>
    <t>Lašva</t>
  </si>
  <si>
    <t>Zenica J</t>
  </si>
  <si>
    <t>Zenica S</t>
  </si>
  <si>
    <t>Lepenica</t>
  </si>
  <si>
    <t>Tarčin</t>
  </si>
  <si>
    <t>Bradina</t>
  </si>
  <si>
    <t>Odbojkaški sudija</t>
  </si>
  <si>
    <t>Regionalni sudija</t>
  </si>
  <si>
    <t>automobil</t>
  </si>
  <si>
    <t>HOK Čapljina</t>
  </si>
  <si>
    <t>Državni sudija</t>
  </si>
  <si>
    <t>voz</t>
  </si>
  <si>
    <t>Međunarodni sudija</t>
  </si>
  <si>
    <t>avion</t>
  </si>
  <si>
    <t>Delegat</t>
  </si>
  <si>
    <t>autobus</t>
  </si>
  <si>
    <t>MOK Goražde</t>
  </si>
  <si>
    <t>Delegat-kontrolor</t>
  </si>
  <si>
    <t>OK 7-Lukavac</t>
  </si>
  <si>
    <t>OK Blok Block-Out</t>
  </si>
  <si>
    <t>OK Bosna (S)</t>
  </si>
  <si>
    <t>OK Bosna (K)</t>
  </si>
  <si>
    <t>OK Breza 1934</t>
  </si>
  <si>
    <t>OK Čelik-R</t>
  </si>
  <si>
    <t>OK Goražde</t>
  </si>
  <si>
    <t>OK Ilidža</t>
  </si>
  <si>
    <t>OK Ilijaš</t>
  </si>
  <si>
    <t>OK Kakanj 078</t>
  </si>
  <si>
    <t>OK Krivaja</t>
  </si>
  <si>
    <t>OK Maglaj</t>
  </si>
  <si>
    <t>OK Napredak</t>
  </si>
  <si>
    <t>OK Novi Grad</t>
  </si>
  <si>
    <t>OK Olovo</t>
  </si>
  <si>
    <t>OK Sloboda</t>
  </si>
  <si>
    <t>OK Smeč DN</t>
  </si>
  <si>
    <t>OK Srebrenik</t>
  </si>
  <si>
    <t>OK Stars</t>
  </si>
  <si>
    <t>OK Student</t>
  </si>
  <si>
    <t>OK Vogošća</t>
  </si>
  <si>
    <t>SOK Mostar</t>
  </si>
  <si>
    <t>ŽOK Astra</t>
  </si>
  <si>
    <t>UOK Mikasa</t>
  </si>
  <si>
    <t>ŽOK Alipašino Polje</t>
  </si>
  <si>
    <t>ŽOK Bihać</t>
  </si>
  <si>
    <t>ŽOK Bosna (S)</t>
  </si>
  <si>
    <t>ŽOK Bosna (K)</t>
  </si>
  <si>
    <t>ŽOK Gračanica</t>
  </si>
  <si>
    <t>ŽOK Igman</t>
  </si>
  <si>
    <t>ŽOK Kakanj</t>
  </si>
  <si>
    <t>ŽOK Kula Gradačac</t>
  </si>
  <si>
    <t>ŽOK Lami</t>
  </si>
  <si>
    <t>ŽOK Napredak</t>
  </si>
  <si>
    <t>ŽOK Orašje</t>
  </si>
  <si>
    <t>ŽOK Smeč</t>
  </si>
  <si>
    <t>ŽOK Tešanj</t>
  </si>
  <si>
    <t>ŽOK Željezara</t>
  </si>
  <si>
    <t>ŽOK Žepče</t>
  </si>
  <si>
    <t>red</t>
  </si>
  <si>
    <t>kolona</t>
  </si>
  <si>
    <t>1S</t>
  </si>
  <si>
    <t>2S</t>
  </si>
  <si>
    <t>Autoput Ulaz</t>
  </si>
  <si>
    <t>Autoput Izlaz</t>
  </si>
  <si>
    <t>Superliga (Ž) - jug</t>
  </si>
  <si>
    <t>Superliga (Ž) - sjever</t>
  </si>
  <si>
    <t>Kadetska liga A1</t>
  </si>
  <si>
    <t>Kadetska liga A2</t>
  </si>
  <si>
    <t>Kup FBiH</t>
  </si>
  <si>
    <t>Cijena goriva</t>
  </si>
  <si>
    <t>Dnevnica</t>
  </si>
  <si>
    <t>Pozicija</t>
  </si>
  <si>
    <t>Taksa</t>
  </si>
  <si>
    <t>Prevoz</t>
  </si>
  <si>
    <t>Pr. u 1 smjeru</t>
  </si>
  <si>
    <t>Putarina KM</t>
  </si>
  <si>
    <t>1.S</t>
  </si>
  <si>
    <t>2.S</t>
  </si>
  <si>
    <t>18.</t>
  </si>
  <si>
    <t>Prva liga (Ž)</t>
  </si>
  <si>
    <t>OK Bihać</t>
  </si>
  <si>
    <t>HOK Magic Ice</t>
  </si>
  <si>
    <t>Finale Kup FBiH</t>
  </si>
  <si>
    <t>Play Out</t>
  </si>
  <si>
    <t>Play Off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</si>
  <si>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</si>
  <si>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</si>
  <si>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</si>
  <si>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</si>
  <si>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</si>
  <si>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</si>
  <si>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</si>
  <si>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</si>
  <si>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</si>
  <si>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</si>
  <si>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</si>
  <si>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</si>
  <si>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</si>
  <si>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</si>
  <si>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</si>
  <si>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</si>
  <si>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</si>
  <si>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</si>
  <si>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</si>
  <si>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</si>
  <si>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</si>
  <si>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OBRAČUN TROŠKOVA PUTOVANJA</t>
  </si>
  <si>
    <t>Na put sam krenuo-la dana</t>
  </si>
  <si>
    <t>u</t>
  </si>
  <si>
    <t>sati</t>
  </si>
  <si>
    <t>Vratio-la sam se dana</t>
  </si>
  <si>
    <t>Broj:</t>
  </si>
  <si>
    <t>Na putu sam proveo-la    dana</t>
  </si>
  <si>
    <t>Datum:</t>
  </si>
  <si>
    <t>Vrsta prevoza</t>
  </si>
  <si>
    <t>NALOG ZA SLUŽBENO PUTOVANJE</t>
  </si>
  <si>
    <t>Relacija</t>
  </si>
  <si>
    <t>Iznos</t>
  </si>
  <si>
    <t>Gospodin-gđa:</t>
  </si>
  <si>
    <t>zvanje-položaj:</t>
  </si>
  <si>
    <t>otputovat će</t>
  </si>
  <si>
    <t>Dnevnice</t>
  </si>
  <si>
    <t xml:space="preserve">                Dnevnice</t>
  </si>
  <si>
    <t>po službenom poslu u mjesto-a</t>
  </si>
  <si>
    <t>radi</t>
  </si>
  <si>
    <t>Ostali izdaci</t>
  </si>
  <si>
    <t xml:space="preserve">              Ostali izdaci</t>
  </si>
  <si>
    <t>UKUPNO ZA ISPLATU</t>
  </si>
  <si>
    <t>Putovanje će trajati</t>
  </si>
  <si>
    <t>Isplatio</t>
  </si>
  <si>
    <t>Odobrio</t>
  </si>
  <si>
    <t>Likvidirao</t>
  </si>
  <si>
    <t>Obračunao</t>
  </si>
  <si>
    <t>Troškovi putovanja padaju na teret</t>
  </si>
  <si>
    <t>IZVJEŠTAJ</t>
  </si>
  <si>
    <t>Prevozno sredstvo:</t>
  </si>
  <si>
    <t xml:space="preserve">       o izvršenom putovanju</t>
  </si>
  <si>
    <t>Pravac putovanja:</t>
  </si>
  <si>
    <t>Ovlašteno lice kluba</t>
  </si>
  <si>
    <t>Mjesto i datum</t>
  </si>
  <si>
    <t>Potpis podnosioca izvještaja</t>
  </si>
  <si>
    <t>Povratak:</t>
  </si>
  <si>
    <t>Polufinale</t>
  </si>
  <si>
    <t>Četvrtfinale</t>
  </si>
  <si>
    <t>Osmina finala</t>
  </si>
  <si>
    <t>Finale</t>
  </si>
  <si>
    <t>Dvorana:</t>
  </si>
  <si>
    <t>Prvi sudija</t>
  </si>
  <si>
    <t>Drugi sudija</t>
  </si>
  <si>
    <t>iz</t>
  </si>
  <si>
    <t>OBRAČUN NAKNADA:</t>
  </si>
  <si>
    <t>Zapisničar</t>
  </si>
  <si>
    <t>Pom. Zapisničara</t>
  </si>
  <si>
    <t>Linijski sudija 1</t>
  </si>
  <si>
    <t>Linijski sudija 2</t>
  </si>
  <si>
    <t>Linijski sudija 3</t>
  </si>
  <si>
    <t>Linijski sudija 4</t>
  </si>
  <si>
    <t>Ukupno:</t>
  </si>
  <si>
    <t>KM-potpis</t>
  </si>
  <si>
    <t>dnevnice od 40 KM</t>
  </si>
  <si>
    <t>Naša škola sporta</t>
  </si>
  <si>
    <t>OK Čelik Odbojka Volley</t>
  </si>
  <si>
    <t>OK Gradina Termoplast</t>
  </si>
  <si>
    <t>ŽOK Tuzla</t>
  </si>
  <si>
    <t>Klub</t>
  </si>
  <si>
    <t>OK Gradina Tempoplast</t>
  </si>
  <si>
    <t>D/K</t>
  </si>
  <si>
    <t>L3</t>
  </si>
  <si>
    <t>L4</t>
  </si>
  <si>
    <t>SL FBiH</t>
  </si>
  <si>
    <t>1L FBiH</t>
  </si>
  <si>
    <t>Kadetska</t>
  </si>
  <si>
    <t>MK</t>
  </si>
  <si>
    <t>Finala</t>
  </si>
  <si>
    <t>Sezona</t>
  </si>
  <si>
    <t>2025_26</t>
  </si>
  <si>
    <t>OK Ort N. Sarajevo</t>
  </si>
  <si>
    <t>Sapna</t>
  </si>
  <si>
    <t>KS Twisters Tornado</t>
  </si>
  <si>
    <t>SD "Dvorana"</t>
  </si>
  <si>
    <t>AB</t>
  </si>
  <si>
    <t>CD</t>
  </si>
  <si>
    <t>EF</t>
  </si>
  <si>
    <t>XY</t>
  </si>
  <si>
    <t>YZ</t>
  </si>
  <si>
    <t>XZ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</si>
</sst>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141A]d\.\ m\.\ yyyy\.;@"/>
    <numFmt numFmtId="165" formatCode="h:mm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66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000000"/>
      <name val="Segoe UI"/>
      <family val="2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1.5"/>
      <color rgb="FF000066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textRotation="90"/>
    </xf>
    <xf numFmtId="0" fontId="5" fillId="0" borderId="2" xfId="0" applyFont="1" applyBorder="1"/>
    <xf numFmtId="0" fontId="6" fillId="2" borderId="2" xfId="0" applyFont="1" applyFill="1" applyBorder="1"/>
    <xf numFmtId="0" fontId="6" fillId="0" borderId="2" xfId="0" applyFont="1" applyBorder="1"/>
    <xf numFmtId="0" fontId="5" fillId="0" borderId="0" xfId="0" applyFont="1" applyAlignment="1">
      <alignment horizontal="center"/>
    </xf>
    <xf numFmtId="0" fontId="6" fillId="3" borderId="2" xfId="0" applyFont="1" applyFill="1" applyBorder="1"/>
    <xf numFmtId="0" fontId="6" fillId="4" borderId="2" xfId="0" applyFont="1" applyFill="1" applyBorder="1"/>
    <xf numFmtId="0" fontId="5" fillId="2" borderId="2" xfId="0" applyFont="1" applyFill="1" applyBorder="1"/>
    <xf numFmtId="0" fontId="4" fillId="0" borderId="0" xfId="0" applyFont="1" applyAlignment="1">
      <alignment horizontal="center" vertical="center" textRotation="90" wrapText="1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quotePrefix="1" applyNumberFormat="1"/>
    <xf numFmtId="0" fontId="0" fillId="0" borderId="0" xfId="0" applyAlignment="1">
      <alignment horizontal="right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0" fillId="0" borderId="0" xfId="0" applyNumberFormat="1" applyAlignment="1">
      <alignment horizontal="center" vertical="center"/>
    </xf>
    <xf numFmtId="0" fontId="7" fillId="5" borderId="0" xfId="0" applyFont="1" applyFill="1" applyProtection="1">
      <protection locked="0"/>
    </xf>
    <xf numFmtId="0" fontId="7" fillId="0" borderId="1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14" fillId="0" borderId="0" xfId="0" applyFont="1" applyProtection="1">
      <protection locked="0"/>
    </xf>
    <xf numFmtId="2" fontId="12" fillId="0" borderId="0" xfId="0" applyNumberFormat="1" applyFont="1" applyProtection="1">
      <protection locked="0"/>
    </xf>
    <xf numFmtId="2" fontId="1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1" fillId="5" borderId="0" xfId="0" applyFont="1" applyFill="1" applyProtection="1">
      <protection hidden="1"/>
    </xf>
    <xf numFmtId="0" fontId="0" fillId="5" borderId="0" xfId="0" applyFill="1" applyAlignment="1" applyProtection="1">
      <alignment horizontal="center"/>
      <protection hidden="1"/>
    </xf>
    <xf numFmtId="165" fontId="0" fillId="5" borderId="7" xfId="0" applyNumberFormat="1" applyFill="1" applyBorder="1" applyProtection="1">
      <protection hidden="1"/>
    </xf>
    <xf numFmtId="15" fontId="2" fillId="0" borderId="0" xfId="0" applyNumberFormat="1" applyFont="1" applyProtection="1">
      <protection hidden="1"/>
    </xf>
    <xf numFmtId="165" fontId="0" fillId="5" borderId="8" xfId="0" applyNumberFormat="1" applyFill="1" applyBorder="1" applyProtection="1">
      <protection hidden="1"/>
    </xf>
    <xf numFmtId="0" fontId="1" fillId="5" borderId="9" xfId="0" applyFont="1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0" fillId="5" borderId="11" xfId="0" applyFill="1" applyBorder="1" applyProtection="1">
      <protection hidden="1"/>
    </xf>
    <xf numFmtId="0" fontId="1" fillId="5" borderId="10" xfId="0" applyFont="1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0" fillId="5" borderId="13" xfId="0" applyFill="1" applyBorder="1" applyProtection="1">
      <protection hidden="1"/>
    </xf>
    <xf numFmtId="0" fontId="0" fillId="5" borderId="14" xfId="0" applyFill="1" applyBorder="1" applyProtection="1">
      <protection hidden="1"/>
    </xf>
    <xf numFmtId="0" fontId="0" fillId="5" borderId="17" xfId="0" applyFill="1" applyBorder="1" applyProtection="1">
      <protection hidden="1"/>
    </xf>
    <xf numFmtId="0" fontId="0" fillId="5" borderId="18" xfId="0" applyFill="1" applyBorder="1" applyProtection="1">
      <protection hidden="1"/>
    </xf>
    <xf numFmtId="0" fontId="0" fillId="5" borderId="19" xfId="0" applyFill="1" applyBorder="1" applyProtection="1">
      <protection hidden="1"/>
    </xf>
    <xf numFmtId="0" fontId="0" fillId="5" borderId="9" xfId="0" applyFill="1" applyBorder="1" applyAlignment="1" applyProtection="1">
      <alignment horizontal="center"/>
      <protection hidden="1"/>
    </xf>
    <xf numFmtId="2" fontId="0" fillId="5" borderId="11" xfId="0" applyNumberFormat="1" applyFill="1" applyBorder="1" applyProtection="1">
      <protection hidden="1"/>
    </xf>
    <xf numFmtId="0" fontId="1" fillId="5" borderId="12" xfId="0" applyFont="1" applyFill="1" applyBorder="1" applyProtection="1">
      <protection hidden="1"/>
    </xf>
    <xf numFmtId="0" fontId="0" fillId="5" borderId="15" xfId="0" applyFill="1" applyBorder="1" applyProtection="1">
      <protection hidden="1"/>
    </xf>
    <xf numFmtId="0" fontId="0" fillId="5" borderId="16" xfId="0" applyFill="1" applyBorder="1" applyProtection="1">
      <protection hidden="1"/>
    </xf>
    <xf numFmtId="0" fontId="0" fillId="5" borderId="7" xfId="0" applyFill="1" applyBorder="1" applyProtection="1">
      <protection hidden="1"/>
    </xf>
    <xf numFmtId="0" fontId="8" fillId="5" borderId="0" xfId="0" applyFon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11" fillId="0" borderId="0" xfId="0" applyFont="1" applyProtection="1">
      <protection hidden="1"/>
    </xf>
    <xf numFmtId="0" fontId="7" fillId="0" borderId="18" xfId="0" applyFont="1" applyBorder="1" applyProtection="1">
      <protection hidden="1"/>
    </xf>
    <xf numFmtId="0" fontId="7" fillId="0" borderId="13" xfId="0" applyFont="1" applyBorder="1" applyProtection="1">
      <protection hidden="1"/>
    </xf>
    <xf numFmtId="0" fontId="11" fillId="3" borderId="3" xfId="0" applyFont="1" applyFill="1" applyBorder="1" applyAlignment="1" applyProtection="1">
      <alignment horizontal="center"/>
      <protection locked="0"/>
    </xf>
    <xf numFmtId="0" fontId="11" fillId="3" borderId="3" xfId="0" applyFont="1" applyFill="1" applyBorder="1" applyAlignment="1" applyProtection="1">
      <alignment horizontal="center" wrapText="1"/>
      <protection locked="0"/>
    </xf>
    <xf numFmtId="165" fontId="18" fillId="0" borderId="0" xfId="0" applyNumberFormat="1" applyFont="1" applyProtection="1">
      <protection hidden="1"/>
    </xf>
    <xf numFmtId="0" fontId="7" fillId="0" borderId="13" xfId="0" applyFont="1" applyBorder="1" applyProtection="1">
      <protection locked="0"/>
    </xf>
    <xf numFmtId="0" fontId="7" fillId="6" borderId="0" xfId="0" applyFont="1" applyFill="1" applyProtection="1">
      <protection locked="0"/>
    </xf>
    <xf numFmtId="0" fontId="10" fillId="6" borderId="0" xfId="0" applyFont="1" applyFill="1" applyAlignment="1" applyProtection="1">
      <alignment horizontal="center"/>
      <protection locked="0"/>
    </xf>
    <xf numFmtId="2" fontId="10" fillId="6" borderId="4" xfId="0" applyNumberFormat="1" applyFont="1" applyFill="1" applyBorder="1" applyProtection="1">
      <protection locked="0"/>
    </xf>
    <xf numFmtId="2" fontId="10" fillId="6" borderId="2" xfId="0" applyNumberFormat="1" applyFont="1" applyFill="1" applyBorder="1" applyProtection="1">
      <protection locked="0"/>
    </xf>
    <xf numFmtId="0" fontId="10" fillId="6" borderId="4" xfId="0" applyFont="1" applyFill="1" applyBorder="1" applyProtection="1">
      <protection locked="0"/>
    </xf>
    <xf numFmtId="0" fontId="10" fillId="6" borderId="2" xfId="0" applyFont="1" applyFill="1" applyBorder="1" applyProtection="1">
      <protection locked="0"/>
    </xf>
    <xf numFmtId="164" fontId="10" fillId="6" borderId="0" xfId="0" applyNumberFormat="1" applyFont="1" applyFill="1" applyAlignment="1" applyProtection="1">
      <alignment horizontal="right"/>
      <protection locked="0"/>
    </xf>
    <xf numFmtId="20" fontId="10" fillId="6" borderId="0" xfId="0" applyNumberFormat="1" applyFont="1" applyFill="1" applyProtection="1">
      <protection locked="0"/>
    </xf>
    <xf numFmtId="0" fontId="10" fillId="6" borderId="0" xfId="0" applyFont="1" applyFill="1" applyProtection="1">
      <protection locked="0"/>
    </xf>
    <xf numFmtId="49" fontId="10" fillId="6" borderId="0" xfId="0" applyNumberFormat="1" applyFont="1" applyFill="1" applyAlignment="1" applyProtection="1">
      <alignment horizontal="center" vertical="center"/>
      <protection locked="0"/>
    </xf>
    <xf numFmtId="2" fontId="10" fillId="6" borderId="0" xfId="0" applyNumberFormat="1" applyFont="1" applyFill="1" applyProtection="1">
      <protection locked="0"/>
    </xf>
    <xf numFmtId="0" fontId="7" fillId="5" borderId="0" xfId="0" applyFont="1" applyFill="1" applyProtection="1"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0" fontId="7" fillId="0" borderId="4" xfId="0" applyFont="1" applyBorder="1" applyProtection="1">
      <protection hidden="1"/>
    </xf>
    <xf numFmtId="2" fontId="12" fillId="0" borderId="4" xfId="0" applyNumberFormat="1" applyFont="1" applyBorder="1" applyProtection="1">
      <protection hidden="1"/>
    </xf>
    <xf numFmtId="0" fontId="7" fillId="0" borderId="2" xfId="0" applyFont="1" applyBorder="1" applyProtection="1">
      <protection hidden="1"/>
    </xf>
    <xf numFmtId="2" fontId="12" fillId="0" borderId="2" xfId="0" applyNumberFormat="1" applyFont="1" applyBorder="1" applyProtection="1">
      <protection hidden="1"/>
    </xf>
    <xf numFmtId="2" fontId="13" fillId="0" borderId="4" xfId="0" applyNumberFormat="1" applyFont="1" applyBorder="1" applyProtection="1">
      <protection hidden="1"/>
    </xf>
    <xf numFmtId="2" fontId="11" fillId="0" borderId="6" xfId="0" applyNumberFormat="1" applyFont="1" applyBorder="1" applyProtection="1">
      <protection hidden="1"/>
    </xf>
    <xf numFmtId="2" fontId="11" fillId="0" borderId="4" xfId="0" applyNumberFormat="1" applyFont="1" applyBorder="1" applyProtection="1">
      <protection hidden="1"/>
    </xf>
    <xf numFmtId="2" fontId="13" fillId="0" borderId="2" xfId="0" applyNumberFormat="1" applyFont="1" applyBorder="1" applyProtection="1">
      <protection hidden="1"/>
    </xf>
    <xf numFmtId="2" fontId="11" fillId="0" borderId="5" xfId="0" applyNumberFormat="1" applyFont="1" applyBorder="1" applyProtection="1">
      <protection hidden="1"/>
    </xf>
    <xf numFmtId="2" fontId="11" fillId="0" borderId="2" xfId="0" applyNumberFormat="1" applyFont="1" applyBorder="1" applyProtection="1">
      <protection hidden="1"/>
    </xf>
    <xf numFmtId="2" fontId="11" fillId="0" borderId="0" xfId="0" applyNumberFormat="1" applyFont="1" applyProtection="1">
      <protection hidden="1"/>
    </xf>
    <xf numFmtId="2" fontId="12" fillId="0" borderId="0" xfId="0" applyNumberFormat="1" applyFont="1" applyProtection="1">
      <protection hidden="1"/>
    </xf>
    <xf numFmtId="2" fontId="15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locked="0"/>
    </xf>
    <xf numFmtId="2" fontId="11" fillId="0" borderId="21" xfId="0" applyNumberFormat="1" applyFont="1" applyBorder="1" applyAlignment="1" applyProtection="1">
      <alignment horizontal="center"/>
      <protection hidden="1"/>
    </xf>
    <xf numFmtId="2" fontId="11" fillId="0" borderId="2" xfId="0" applyNumberFormat="1" applyFont="1" applyBorder="1" applyAlignment="1" applyProtection="1">
      <alignment horizontal="center"/>
      <protection hidden="1"/>
    </xf>
    <xf numFmtId="2" fontId="11" fillId="0" borderId="5" xfId="0" applyNumberFormat="1" applyFont="1" applyBorder="1" applyAlignment="1" applyProtection="1">
      <alignment horizontal="center"/>
      <protection hidden="1"/>
    </xf>
    <xf numFmtId="2" fontId="11" fillId="0" borderId="22" xfId="0" applyNumberFormat="1" applyFont="1" applyBorder="1" applyAlignment="1" applyProtection="1">
      <alignment horizontal="center"/>
      <protection hidden="1"/>
    </xf>
    <xf numFmtId="0" fontId="0" fillId="0" borderId="0" xfId="0"/>
    <xf numFmtId="0" fontId="6" fillId="0" borderId="2" xfId="0" applyFont="1" applyFill="1" applyBorder="1"/>
    <xf numFmtId="0" fontId="6" fillId="0" borderId="0" xfId="0" applyFont="1" applyBorder="1"/>
    <xf numFmtId="0" fontId="6" fillId="5" borderId="2" xfId="0" applyFont="1" applyFill="1" applyBorder="1"/>
    <xf numFmtId="0" fontId="6" fillId="5" borderId="0" xfId="0" applyFont="1" applyFill="1" applyBorder="1"/>
    <xf numFmtId="0" fontId="1" fillId="7" borderId="0" xfId="0" applyFont="1" applyFill="1"/>
    <xf numFmtId="0" fontId="1" fillId="2" borderId="0" xfId="0" applyFont="1" applyFill="1"/>
    <xf numFmtId="18" fontId="2" fillId="0" borderId="0" xfId="0" applyNumberFormat="1" applyFont="1" applyProtection="1">
      <protection hidden="1"/>
    </xf>
    <xf numFmtId="165" fontId="20" fillId="5" borderId="0" xfId="0" applyNumberFormat="1" applyFont="1" applyFill="1" applyProtection="1">
      <protection hidden="1"/>
    </xf>
    <xf numFmtId="0" fontId="21" fillId="6" borderId="2" xfId="0" applyFont="1" applyFill="1" applyBorder="1" applyProtection="1"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9" fillId="6" borderId="0" xfId="0" applyFont="1" applyFill="1" applyProtection="1">
      <protection locked="0"/>
    </xf>
    <xf numFmtId="0" fontId="8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/>
    <xf numFmtId="0" fontId="0" fillId="5" borderId="7" xfId="0" applyFill="1" applyBorder="1" applyAlignment="1" applyProtection="1">
      <alignment horizontal="center"/>
      <protection hidden="1"/>
    </xf>
    <xf numFmtId="0" fontId="0" fillId="5" borderId="12" xfId="0" applyFill="1" applyBorder="1" applyAlignment="1" applyProtection="1">
      <alignment horizontal="center" vertical="center" wrapText="1"/>
      <protection hidden="1"/>
    </xf>
    <xf numFmtId="0" fontId="0" fillId="5" borderId="13" xfId="0" applyFill="1" applyBorder="1" applyAlignment="1" applyProtection="1">
      <alignment horizontal="center" vertical="center" wrapText="1"/>
      <protection hidden="1"/>
    </xf>
    <xf numFmtId="0" fontId="0" fillId="5" borderId="14" xfId="0" applyFill="1" applyBorder="1" applyAlignment="1" applyProtection="1">
      <alignment horizontal="center" vertical="center" wrapText="1"/>
      <protection hidden="1"/>
    </xf>
    <xf numFmtId="0" fontId="0" fillId="5" borderId="15" xfId="0" applyFill="1" applyBorder="1" applyAlignment="1" applyProtection="1">
      <alignment horizontal="center" vertical="center" wrapText="1"/>
      <protection hidden="1"/>
    </xf>
    <xf numFmtId="0" fontId="0" fillId="5" borderId="0" xfId="0" applyFill="1" applyAlignment="1" applyProtection="1">
      <alignment horizontal="center" vertical="center" wrapText="1"/>
      <protection hidden="1"/>
    </xf>
    <xf numFmtId="0" fontId="0" fillId="5" borderId="16" xfId="0" applyFill="1" applyBorder="1" applyAlignment="1" applyProtection="1">
      <alignment horizontal="center" vertical="center" wrapText="1"/>
      <protection hidden="1"/>
    </xf>
    <xf numFmtId="0" fontId="0" fillId="5" borderId="17" xfId="0" applyFill="1" applyBorder="1" applyAlignment="1" applyProtection="1">
      <alignment horizontal="center" vertical="center" wrapText="1"/>
      <protection hidden="1"/>
    </xf>
    <xf numFmtId="0" fontId="0" fillId="5" borderId="18" xfId="0" applyFill="1" applyBorder="1" applyAlignment="1" applyProtection="1">
      <alignment horizontal="center" vertical="center" wrapText="1"/>
      <protection hidden="1"/>
    </xf>
    <xf numFmtId="0" fontId="0" fillId="5" borderId="19" xfId="0" applyFill="1" applyBorder="1" applyAlignment="1" applyProtection="1">
      <alignment horizontal="center" vertical="center" wrapText="1"/>
      <protection hidden="1"/>
    </xf>
    <xf numFmtId="0" fontId="0" fillId="5" borderId="7" xfId="0" applyFill="1" applyBorder="1" applyProtection="1">
      <protection hidden="1"/>
    </xf>
    <xf numFmtId="0" fontId="0" fillId="5" borderId="0" xfId="0" applyFill="1" applyProtection="1">
      <protection hidden="1"/>
    </xf>
    <xf numFmtId="164" fontId="0" fillId="5" borderId="0" xfId="0" applyNumberFormat="1" applyFill="1" applyAlignment="1" applyProtection="1">
      <alignment horizontal="left"/>
      <protection hidden="1"/>
    </xf>
    <xf numFmtId="0" fontId="0" fillId="5" borderId="0" xfId="0" applyFill="1" applyAlignment="1" applyProtection="1">
      <alignment horizontal="left"/>
      <protection hidden="1"/>
    </xf>
    <xf numFmtId="0" fontId="0" fillId="5" borderId="17" xfId="0" applyFill="1" applyBorder="1" applyProtection="1">
      <protection hidden="1"/>
    </xf>
    <xf numFmtId="0" fontId="0" fillId="5" borderId="18" xfId="0" applyFill="1" applyBorder="1" applyProtection="1">
      <protection hidden="1"/>
    </xf>
    <xf numFmtId="0" fontId="0" fillId="5" borderId="19" xfId="0" applyFill="1" applyBorder="1" applyProtection="1">
      <protection hidden="1"/>
    </xf>
    <xf numFmtId="2" fontId="1" fillId="5" borderId="9" xfId="0" applyNumberFormat="1" applyFont="1" applyFill="1" applyBorder="1" applyAlignment="1" applyProtection="1">
      <alignment horizontal="center"/>
      <protection hidden="1"/>
    </xf>
    <xf numFmtId="0" fontId="1" fillId="5" borderId="10" xfId="0" applyFont="1" applyFill="1" applyBorder="1" applyAlignment="1" applyProtection="1">
      <alignment horizontal="center"/>
      <protection hidden="1"/>
    </xf>
    <xf numFmtId="0" fontId="1" fillId="5" borderId="11" xfId="0" applyFont="1" applyFill="1" applyBorder="1" applyAlignment="1" applyProtection="1">
      <alignment horizontal="center"/>
      <protection hidden="1"/>
    </xf>
    <xf numFmtId="2" fontId="0" fillId="5" borderId="9" xfId="0" applyNumberFormat="1" applyFill="1" applyBorder="1" applyProtection="1">
      <protection hidden="1"/>
    </xf>
    <xf numFmtId="0" fontId="0" fillId="5" borderId="11" xfId="0" applyFill="1" applyBorder="1" applyProtection="1">
      <protection hidden="1"/>
    </xf>
    <xf numFmtId="0" fontId="0" fillId="5" borderId="15" xfId="0" applyFill="1" applyBorder="1" applyProtection="1">
      <protection hidden="1"/>
    </xf>
    <xf numFmtId="0" fontId="0" fillId="5" borderId="16" xfId="0" applyFill="1" applyBorder="1" applyProtection="1">
      <protection hidden="1"/>
    </xf>
    <xf numFmtId="2" fontId="1" fillId="5" borderId="15" xfId="0" applyNumberFormat="1" applyFont="1" applyFill="1" applyBorder="1" applyAlignment="1" applyProtection="1">
      <alignment horizontal="center"/>
      <protection hidden="1"/>
    </xf>
    <xf numFmtId="0" fontId="1" fillId="5" borderId="0" xfId="0" applyFont="1" applyFill="1" applyAlignment="1" applyProtection="1">
      <alignment horizontal="center"/>
      <protection hidden="1"/>
    </xf>
    <xf numFmtId="0" fontId="1" fillId="5" borderId="16" xfId="0" applyFont="1" applyFill="1" applyBorder="1" applyAlignment="1" applyProtection="1">
      <alignment horizontal="center"/>
      <protection hidden="1"/>
    </xf>
    <xf numFmtId="0" fontId="0" fillId="5" borderId="9" xfId="0" applyFill="1" applyBorder="1" applyProtection="1">
      <protection hidden="1"/>
    </xf>
    <xf numFmtId="0" fontId="0" fillId="5" borderId="10" xfId="0" applyFill="1" applyBorder="1" applyProtection="1">
      <protection hidden="1"/>
    </xf>
    <xf numFmtId="164" fontId="0" fillId="5" borderId="7" xfId="0" applyNumberFormat="1" applyFill="1" applyBorder="1" applyAlignment="1" applyProtection="1">
      <alignment horizontal="right"/>
      <protection hidden="1"/>
    </xf>
    <xf numFmtId="164" fontId="0" fillId="5" borderId="8" xfId="0" applyNumberFormat="1" applyFill="1" applyBorder="1" applyAlignment="1" applyProtection="1">
      <alignment horizontal="right"/>
      <protection hidden="1"/>
    </xf>
    <xf numFmtId="49" fontId="0" fillId="5" borderId="7" xfId="0" applyNumberFormat="1" applyFill="1" applyBorder="1" applyAlignment="1" applyProtection="1">
      <alignment horizontal="right"/>
      <protection hidden="1"/>
    </xf>
    <xf numFmtId="0" fontId="0" fillId="5" borderId="8" xfId="0" applyFill="1" applyBorder="1" applyAlignment="1" applyProtection="1">
      <alignment horizontal="center"/>
      <protection hidden="1"/>
    </xf>
    <xf numFmtId="164" fontId="0" fillId="5" borderId="7" xfId="0" applyNumberFormat="1" applyFill="1" applyBorder="1" applyProtection="1">
      <protection hidden="1"/>
    </xf>
    <xf numFmtId="2" fontId="7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2" fontId="11" fillId="0" borderId="13" xfId="0" applyNumberFormat="1" applyFont="1" applyBorder="1" applyAlignment="1" applyProtection="1">
      <alignment horizontal="center"/>
      <protection hidden="1"/>
    </xf>
    <xf numFmtId="0" fontId="11" fillId="0" borderId="13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2" fillId="8" borderId="0" xfId="0" applyFont="1" applyFill="1" applyProtection="1">
      <protection locked="0" hidden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EFDA"/>
      <color rgb="FF0000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A$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2</xdr:row>
          <xdr:rowOff>30480</xdr:rowOff>
        </xdr:from>
        <xdr:to>
          <xdr:col>13</xdr:col>
          <xdr:colOff>213360</xdr:colOff>
          <xdr:row>3</xdr:row>
          <xdr:rowOff>60960</xdr:rowOff>
        </xdr:to>
        <xdr:sp macro="" textlink="">
          <xdr:nvSpPr>
            <xdr:cNvPr id="11270" name="Option Butto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Vikend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3</xdr:row>
          <xdr:rowOff>22860</xdr:rowOff>
        </xdr:from>
        <xdr:to>
          <xdr:col>13</xdr:col>
          <xdr:colOff>60960</xdr:colOff>
          <xdr:row>4</xdr:row>
          <xdr:rowOff>38100</xdr:rowOff>
        </xdr:to>
        <xdr:sp macro="" textlink="">
          <xdr:nvSpPr>
            <xdr:cNvPr id="11271" name="Option Butto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Radni_Dan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748897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796897" cy="693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82951</xdr:rowOff>
    </xdr:from>
    <xdr:to>
      <xdr:col>10</xdr:col>
      <xdr:colOff>124633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82951"/>
          <a:ext cx="5730775" cy="1027392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14</xdr:row>
      <xdr:rowOff>57150</xdr:rowOff>
    </xdr:from>
    <xdr:to>
      <xdr:col>9</xdr:col>
      <xdr:colOff>368300</xdr:colOff>
      <xdr:row>22</xdr:row>
      <xdr:rowOff>41275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2628900"/>
          <a:ext cx="5105400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Z20"/>
  <sheetViews>
    <sheetView showGridLines="0" tabSelected="1" zoomScale="123" zoomScaleNormal="123" workbookViewId="0">
      <selection activeCell="N15" sqref="N15"/>
    </sheetView>
  </sheetViews>
  <sheetFormatPr defaultColWidth="0" defaultRowHeight="14.4" zeroHeight="1" x14ac:dyDescent="0.3"/>
  <cols>
    <col min="1" max="1" width="3.88671875" style="17" customWidth="1"/>
    <col min="2" max="2" width="21" style="17" customWidth="1"/>
    <col min="3" max="3" width="11.5546875" style="17" customWidth="1"/>
    <col min="4" max="4" width="9.33203125" style="17" customWidth="1"/>
    <col min="5" max="5" width="13.6640625" style="17" customWidth="1"/>
    <col min="6" max="6" width="5.33203125" style="17" customWidth="1"/>
    <col min="7" max="8" width="8" style="17" customWidth="1"/>
    <col min="9" max="9" width="11.44140625" style="17" customWidth="1"/>
    <col min="10" max="10" width="10.6640625" style="17" customWidth="1"/>
    <col min="11" max="13" width="8.88671875" style="17" customWidth="1"/>
    <col min="14" max="14" width="11.5546875" style="17" customWidth="1"/>
    <col min="15" max="15" width="4.5546875" style="18" customWidth="1"/>
    <col min="16" max="36" width="10.6640625" style="18" hidden="1" customWidth="1"/>
    <col min="37" max="78" width="0" style="17" hidden="1" customWidth="1"/>
    <col min="79" max="16384" width="10.6640625" style="17" hidden="1"/>
  </cols>
  <sheetData>
    <row r="1" spans="1:27" ht="15.6" x14ac:dyDescent="0.3">
      <c r="A1" s="18">
        <v>1</v>
      </c>
      <c r="B1" s="153" t="s">
        <v>45</v>
      </c>
      <c r="C1" s="16"/>
      <c r="D1" s="16" t="s">
        <v>204</v>
      </c>
      <c r="E1" s="72" t="s">
        <v>237</v>
      </c>
      <c r="F1" s="16"/>
      <c r="G1" s="16"/>
      <c r="H1" s="16"/>
      <c r="I1" s="16"/>
      <c r="J1" s="16"/>
      <c r="K1" s="16"/>
      <c r="L1" s="16"/>
      <c r="M1" s="16"/>
      <c r="N1" s="16"/>
    </row>
    <row r="2" spans="1:27" ht="15.6" x14ac:dyDescent="0.3">
      <c r="B2" s="70">
        <v>45921</v>
      </c>
      <c r="C2" s="71">
        <v>0.58333333333333337</v>
      </c>
      <c r="D2" s="16"/>
      <c r="E2" s="62">
        <f>TIME(HOUR(C2)-2,MINUTE(C2), SECOND(C2))</f>
        <v>0.5</v>
      </c>
      <c r="F2" s="16"/>
      <c r="G2" s="16"/>
      <c r="H2" s="16"/>
      <c r="L2" s="16"/>
      <c r="M2" s="16"/>
      <c r="N2" s="16"/>
      <c r="Q2" s="18" t="s">
        <v>2</v>
      </c>
      <c r="R2" s="90" t="s">
        <v>116</v>
      </c>
      <c r="S2" s="90" t="s">
        <v>117</v>
      </c>
      <c r="U2" s="18" t="s">
        <v>116</v>
      </c>
      <c r="V2" s="18" t="s">
        <v>117</v>
      </c>
      <c r="X2" s="18" t="s">
        <v>199</v>
      </c>
      <c r="Y2" s="91">
        <f>B2</f>
        <v>45921</v>
      </c>
      <c r="Z2" s="105">
        <f>TIME(HOUR(C2)+3,MINUTE(C2), SECOND(C2))</f>
        <v>0.70833333333333337</v>
      </c>
    </row>
    <row r="3" spans="1:27" ht="15.6" x14ac:dyDescent="0.3">
      <c r="B3" s="72" t="s">
        <v>123</v>
      </c>
      <c r="C3" s="73" t="s">
        <v>143</v>
      </c>
      <c r="D3" s="75" t="str">
        <f>IF(OR(C3="Osmina finala",C3="Četvrtfinale",C3="Polufinale", C3="Finale"),"","kolo")</f>
        <v>kolo</v>
      </c>
      <c r="E3" s="20"/>
      <c r="F3" s="16"/>
      <c r="G3" s="16"/>
      <c r="H3" s="16"/>
      <c r="I3" s="16"/>
      <c r="J3" s="16"/>
      <c r="K3" s="16"/>
      <c r="L3" s="16"/>
      <c r="M3" s="64"/>
      <c r="N3" s="64"/>
      <c r="R3" s="29">
        <f>MATCH(B1,Daljinar!B3:B48,0)</f>
        <v>35</v>
      </c>
      <c r="S3" s="29">
        <f>MATCH(E7,Daljinar!C2:AV2,0)</f>
        <v>39</v>
      </c>
      <c r="U3" s="29">
        <f>MATCH(I7,Putarina!C2:M2,0)</f>
        <v>1</v>
      </c>
      <c r="V3" s="29">
        <f>MATCH(J7,Putarina!B3:B13,0)</f>
        <v>1</v>
      </c>
    </row>
    <row r="4" spans="1:27" ht="15.6" x14ac:dyDescent="0.3">
      <c r="B4" s="65" t="s">
        <v>94</v>
      </c>
      <c r="C4" s="76" t="str">
        <f>" -- "</f>
        <v xml:space="preserve"> -- </v>
      </c>
      <c r="D4" s="108" t="s">
        <v>100</v>
      </c>
      <c r="E4" s="109"/>
      <c r="F4" s="16"/>
      <c r="G4" s="16"/>
      <c r="H4" s="16"/>
      <c r="I4" s="16"/>
      <c r="J4" s="16"/>
      <c r="K4" s="16"/>
      <c r="L4" s="16"/>
      <c r="M4" s="64"/>
      <c r="N4" s="64"/>
    </row>
    <row r="5" spans="1:27" ht="16.2" thickBot="1" x14ac:dyDescent="0.3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Q5" s="18" t="s">
        <v>118</v>
      </c>
      <c r="R5" s="90" t="s">
        <v>116</v>
      </c>
      <c r="S5" s="90" t="s">
        <v>117</v>
      </c>
      <c r="U5" s="18" t="s">
        <v>116</v>
      </c>
      <c r="V5" s="18" t="s">
        <v>117</v>
      </c>
    </row>
    <row r="6" spans="1:27" ht="47.4" thickBot="1" x14ac:dyDescent="0.35">
      <c r="B6" s="60" t="s">
        <v>0</v>
      </c>
      <c r="C6" s="60" t="s">
        <v>129</v>
      </c>
      <c r="D6" s="60" t="s">
        <v>130</v>
      </c>
      <c r="E6" s="61" t="s">
        <v>9</v>
      </c>
      <c r="F6" s="60" t="s">
        <v>1</v>
      </c>
      <c r="G6" s="60" t="s">
        <v>131</v>
      </c>
      <c r="H6" s="61" t="s">
        <v>132</v>
      </c>
      <c r="I6" s="61" t="s">
        <v>120</v>
      </c>
      <c r="J6" s="61" t="s">
        <v>121</v>
      </c>
      <c r="K6" s="61" t="s">
        <v>133</v>
      </c>
      <c r="L6" s="61" t="s">
        <v>7</v>
      </c>
      <c r="M6" s="60" t="s">
        <v>128</v>
      </c>
      <c r="N6" s="60" t="s">
        <v>6</v>
      </c>
      <c r="R6" s="29">
        <f>MATCH(B1,Daljinar!B3:B48,0)</f>
        <v>35</v>
      </c>
      <c r="S6" s="29">
        <f>MATCH(E8,Daljinar!C2:AV2,0)</f>
        <v>25</v>
      </c>
      <c r="U6" s="29">
        <f>MATCH(I8,Putarina!C2:M2,0)</f>
        <v>1</v>
      </c>
      <c r="V6" s="29">
        <f>MATCH(J8,Putarina!B3:B13,0)</f>
        <v>1</v>
      </c>
    </row>
    <row r="7" spans="1:27" ht="15.6" x14ac:dyDescent="0.3">
      <c r="B7" s="68" t="s">
        <v>238</v>
      </c>
      <c r="C7" s="22" t="s">
        <v>2</v>
      </c>
      <c r="D7" s="94">
        <f>IF(A1=1,AA7,AA7+(AA7*0.3))</f>
        <v>120</v>
      </c>
      <c r="E7" s="68" t="s">
        <v>49</v>
      </c>
      <c r="F7" s="77">
        <f>INDEX(Daljinar!C3:AV48, Obracun!R3,Obracun!S3)</f>
        <v>42</v>
      </c>
      <c r="G7" s="78">
        <f>F7*2*0.1*C16</f>
        <v>20.16</v>
      </c>
      <c r="H7" s="78">
        <f t="shared" ref="H7:H12" si="0">G7/2</f>
        <v>10.08</v>
      </c>
      <c r="I7" s="66" t="s">
        <v>56</v>
      </c>
      <c r="J7" s="66" t="s">
        <v>56</v>
      </c>
      <c r="K7" s="78">
        <f>INDEX(Putarina!C3:M13,Obracun!U3,Obracun!V3)*2</f>
        <v>0</v>
      </c>
      <c r="L7" s="81">
        <f t="shared" ref="L7:L12" si="1">G7+K7</f>
        <v>20.16</v>
      </c>
      <c r="M7" s="82">
        <f>IF(F7&lt;61,0,IF(F7&lt;121,C17/2,IF(F7&gt;120,C17)))</f>
        <v>0</v>
      </c>
      <c r="N7" s="83">
        <f t="shared" ref="N7:N10" si="2">D7+G7+M7+K7</f>
        <v>140.16</v>
      </c>
      <c r="AA7" s="92">
        <f>IF(OR(B3=Klubovi!A9, B3=Klubovi!A10, B3=Klubovi!A11, B3=Klubovi!A12),Naknade!E4,IF(OR(B3=Klubovi!A13),Naknade!H4,IF(OR(B3=Klubovi!A14,B3=Klubovi!A15),Naknade!K4,IF(OR(B3=Klubovi!A16, B3=Klubovi!A17, B3=Klubovi!A18),Naknade!Q4))))</f>
        <v>120</v>
      </c>
    </row>
    <row r="8" spans="1:27" ht="15.6" x14ac:dyDescent="0.3">
      <c r="B8" s="69" t="s">
        <v>239</v>
      </c>
      <c r="C8" s="23" t="s">
        <v>134</v>
      </c>
      <c r="D8" s="96">
        <f>IF(A1=1,AA8,AA8+(AA8*0.3))</f>
        <v>120</v>
      </c>
      <c r="E8" s="69" t="s">
        <v>37</v>
      </c>
      <c r="F8" s="79">
        <f>INDEX(Daljinar!C3:AV48, Obracun!R6,Obracun!S6)</f>
        <v>40</v>
      </c>
      <c r="G8" s="80">
        <f>F8*2*0.1*C16</f>
        <v>19.2</v>
      </c>
      <c r="H8" s="80">
        <f t="shared" si="0"/>
        <v>9.6</v>
      </c>
      <c r="I8" s="67" t="s">
        <v>56</v>
      </c>
      <c r="J8" s="67" t="s">
        <v>56</v>
      </c>
      <c r="K8" s="80">
        <f>INDEX(Putarina!C3:M13,Obracun!U6,Obracun!V6)*2</f>
        <v>0</v>
      </c>
      <c r="L8" s="84">
        <f t="shared" si="1"/>
        <v>19.2</v>
      </c>
      <c r="M8" s="85">
        <f>IF(F8&lt;61,0,IF(F8&lt;121,C17/2,IF(F8&gt;120,C17)))</f>
        <v>0</v>
      </c>
      <c r="N8" s="86">
        <f t="shared" si="2"/>
        <v>139.19999999999999</v>
      </c>
      <c r="Q8" s="18" t="s">
        <v>119</v>
      </c>
      <c r="R8" s="90" t="s">
        <v>116</v>
      </c>
      <c r="S8" s="90" t="s">
        <v>117</v>
      </c>
      <c r="U8" s="18" t="s">
        <v>116</v>
      </c>
      <c r="V8" s="18" t="s">
        <v>117</v>
      </c>
      <c r="AA8" s="92">
        <f>IF(OR(B3=Klubovi!A9, B3=Klubovi!A10, B3=Klubovi!A11, B3=Klubovi!A12),Naknade!E4,IF(OR(B3=Klubovi!A13),Naknade!H4,IF(OR(B3=Klubovi!A14,B3=Klubovi!A15),Naknade!K4,IF(OR(B3=Klubovi!A16, B3=Klubovi!A17, B3=Klubovi!A18),Naknade!Q4))))</f>
        <v>120</v>
      </c>
    </row>
    <row r="9" spans="1:27" ht="15.6" x14ac:dyDescent="0.3">
      <c r="B9" s="69" t="s">
        <v>240</v>
      </c>
      <c r="C9" s="23" t="s">
        <v>135</v>
      </c>
      <c r="D9" s="95">
        <f>IF(A1=1,AA9,AA9+(AA9*0.3))</f>
        <v>110</v>
      </c>
      <c r="E9" s="69" t="s">
        <v>49</v>
      </c>
      <c r="F9" s="79">
        <f>INDEX(Daljinar!C3:AV48,Obracun!R9,Obracun!S9)</f>
        <v>42</v>
      </c>
      <c r="G9" s="80">
        <f>F9*2*0.1*C16</f>
        <v>20.16</v>
      </c>
      <c r="H9" s="80">
        <f t="shared" si="0"/>
        <v>10.08</v>
      </c>
      <c r="I9" s="67" t="s">
        <v>56</v>
      </c>
      <c r="J9" s="67" t="s">
        <v>56</v>
      </c>
      <c r="K9" s="80">
        <f>INDEX(Putarina!C3:M13,Obracun!U9,Obracun!V9)*2</f>
        <v>0</v>
      </c>
      <c r="L9" s="84">
        <f t="shared" si="1"/>
        <v>20.16</v>
      </c>
      <c r="M9" s="86">
        <f>IF(F9&lt;61,0,IF(F9&lt;121,C17/2,IF(F9&gt;120,C17)))</f>
        <v>0</v>
      </c>
      <c r="N9" s="86">
        <f t="shared" si="2"/>
        <v>130.16</v>
      </c>
      <c r="R9" s="29">
        <f>MATCH(B1,Daljinar!B3:B48,0)</f>
        <v>35</v>
      </c>
      <c r="S9" s="29">
        <f>MATCH(E9,Daljinar!C2:AV2,0)</f>
        <v>39</v>
      </c>
      <c r="U9" s="29">
        <f>MATCH(I9,Putarina!C2:M2,0)</f>
        <v>1</v>
      </c>
      <c r="V9" s="29">
        <f>MATCH(J9,Putarina!B3:B13,0)</f>
        <v>1</v>
      </c>
      <c r="AA9" s="92">
        <f>IF(OR(B3=Klubovi!A9, B3=Klubovi!A10, B3=Klubovi!A11, B3=Klubovi!A12),Naknade!E6,IF(OR(B3=Klubovi!A13),Naknade!H6,IF(OR(B3=Klubovi!A14,B3=Klubovi!A15),Naknade!K6,IF(OR(B3=Klubovi!A16, B3=Klubovi!A17, B3=Klubovi!A18),Naknade!Q6))))</f>
        <v>110</v>
      </c>
    </row>
    <row r="10" spans="1:27" ht="15.6" x14ac:dyDescent="0.3">
      <c r="B10" s="69" t="s">
        <v>241</v>
      </c>
      <c r="C10" s="23" t="s">
        <v>5</v>
      </c>
      <c r="D10" s="95">
        <f>IF(A1=1,AA10,AA10+(AA10*0.3))</f>
        <v>45</v>
      </c>
      <c r="E10" s="69" t="s">
        <v>45</v>
      </c>
      <c r="F10" s="79">
        <f>INDEX(Daljinar!C3:AV48,Obracun!R12,Obracun!S12)</f>
        <v>0</v>
      </c>
      <c r="G10" s="80">
        <f>F10*2*0.1*C16</f>
        <v>0</v>
      </c>
      <c r="H10" s="80">
        <f t="shared" si="0"/>
        <v>0</v>
      </c>
      <c r="I10" s="67" t="s">
        <v>56</v>
      </c>
      <c r="J10" s="67" t="s">
        <v>56</v>
      </c>
      <c r="K10" s="80">
        <f>INDEX(Putarina!C3:M13,Obracun!U12,Obracun!V12)*2</f>
        <v>0</v>
      </c>
      <c r="L10" s="84">
        <f t="shared" si="1"/>
        <v>0</v>
      </c>
      <c r="M10" s="86">
        <f>IF(F10&lt;61,0,IF(F10&lt;121,C17/2,IF(F10&gt;120,C17)))</f>
        <v>0</v>
      </c>
      <c r="N10" s="86">
        <f t="shared" si="2"/>
        <v>45</v>
      </c>
      <c r="AA10" s="92">
        <f>IF(OR(B3=Klubovi!A9, B3=Klubovi!A10, B3=Klubovi!A11, B3=Klubovi!A12),Naknade!E7,IF(OR(B3=Klubovi!A13),Naknade!H7,IF(OR(B3=Klubovi!A14,B3=Klubovi!A15),Naknade!K7,IF(OR(B3=Klubovi!A16, B3=Klubovi!A17, B3=Klubovi!A18),Naknade!Q7))))</f>
        <v>45</v>
      </c>
    </row>
    <row r="11" spans="1:27" ht="15.6" x14ac:dyDescent="0.3">
      <c r="B11" s="107" t="s">
        <v>242</v>
      </c>
      <c r="C11" s="23" t="s">
        <v>4</v>
      </c>
      <c r="D11" s="95">
        <f>IF(ISBLANK(B11)," ",(IF(A1=1,AA11,AA11+(AA11*0.3))))</f>
        <v>45</v>
      </c>
      <c r="E11" s="69" t="s">
        <v>45</v>
      </c>
      <c r="F11" s="79">
        <f>IF(E11="",0,INDEX(Daljinar!C3:AV48,Obracun!R15,Obracun!S15))</f>
        <v>0</v>
      </c>
      <c r="G11" s="80">
        <f>F11*2*0.1*C16</f>
        <v>0</v>
      </c>
      <c r="H11" s="80">
        <f t="shared" si="0"/>
        <v>0</v>
      </c>
      <c r="I11" s="67" t="s">
        <v>56</v>
      </c>
      <c r="J11" s="67" t="s">
        <v>56</v>
      </c>
      <c r="K11" s="80">
        <f>INDEX(Putarina!C3:M13,Obracun!U15,Obracun!V15)*2</f>
        <v>0</v>
      </c>
      <c r="L11" s="84">
        <f t="shared" si="1"/>
        <v>0</v>
      </c>
      <c r="M11" s="82">
        <f>IF(F11&lt;61,0,IF(F11&lt;121,C17/2,IF(F11&gt;120,C17)))</f>
        <v>0</v>
      </c>
      <c r="N11" s="86">
        <f>IF(E11="",0,D11+G11+M11+K11)</f>
        <v>45</v>
      </c>
      <c r="Q11" s="18" t="s">
        <v>5</v>
      </c>
      <c r="R11" s="90" t="s">
        <v>116</v>
      </c>
      <c r="S11" s="90" t="s">
        <v>117</v>
      </c>
      <c r="U11" s="18" t="s">
        <v>116</v>
      </c>
      <c r="V11" s="18" t="s">
        <v>117</v>
      </c>
      <c r="AA11" s="92">
        <f>IF(OR(B3=Klubovi!A9, B3=Klubovi!A10, B3=Klubovi!A11, B3=Klubovi!A12),Naknade!E8,IF(OR(B3=Klubovi!A13),Naknade!H8,IF(OR(B3=Klubovi!A14,B3=Klubovi!A15),Naknade!K8,IF(OR(B3=Klubovi!A16, B3=Klubovi!A17, B3=Klubovi!A18),Naknade!Q8))))</f>
        <v>45</v>
      </c>
    </row>
    <row r="12" spans="1:27" ht="15.6" x14ac:dyDescent="0.3">
      <c r="B12" s="69" t="s">
        <v>243</v>
      </c>
      <c r="C12" s="23" t="s">
        <v>3</v>
      </c>
      <c r="D12" s="97">
        <f>IF(ISBLANK(B12)," ",(IF(A1=1,AA12,AA12+(AA12*0.3))))</f>
        <v>45</v>
      </c>
      <c r="E12" s="69" t="s">
        <v>45</v>
      </c>
      <c r="F12" s="79">
        <f>IF(E12="",0,INDEX(Daljinar!C3:AV48,Obracun!R18,Obracun!S18))</f>
        <v>0</v>
      </c>
      <c r="G12" s="80">
        <f>F12*2*0.1*C16</f>
        <v>0</v>
      </c>
      <c r="H12" s="80">
        <f t="shared" si="0"/>
        <v>0</v>
      </c>
      <c r="I12" s="67" t="s">
        <v>56</v>
      </c>
      <c r="J12" s="67" t="s">
        <v>56</v>
      </c>
      <c r="K12" s="80">
        <f>INDEX(Putarina!C3:M13,Obracun!U18,Obracun!V18)*2</f>
        <v>0</v>
      </c>
      <c r="L12" s="84">
        <f t="shared" si="1"/>
        <v>0</v>
      </c>
      <c r="M12" s="86">
        <f>IF(F12&lt;61,0,IF(F12&lt;121,C17/2,IF(F12&gt;120,C17)))</f>
        <v>0</v>
      </c>
      <c r="N12" s="86">
        <f>IF(E12="",0,D12+G12+M12+K12)</f>
        <v>45</v>
      </c>
      <c r="R12" s="29">
        <f>MATCH(B1,Daljinar!B3:B48,0)</f>
        <v>35</v>
      </c>
      <c r="S12" s="29">
        <f>MATCH(E10,Daljinar!C2:AV2,0)</f>
        <v>35</v>
      </c>
      <c r="U12" s="29">
        <f>MATCH(I10,Putarina!C2:M2,0)</f>
        <v>1</v>
      </c>
      <c r="V12" s="29">
        <f>MATCH(J10,Putarina!B3:B13,0)</f>
        <v>1</v>
      </c>
      <c r="AA12" s="92">
        <f>IF(OR(B3=Klubovi!A9, B3=Klubovi!A10, B3=Klubovi!A11, B3=Klubovi!A12),Naknade!E9,IF(OR(B3=Klubovi!A13),Naknade!H9,IF(OR(B3=Klubovi!A14,B3=Klubovi!A15),Naknade!K9,IF(OR(B3=Klubovi!A16, B3=Klubovi!A17, B3=Klubovi!A18),Naknade!Q9))))</f>
        <v>45</v>
      </c>
    </row>
    <row r="13" spans="1:27" ht="15.6" x14ac:dyDescent="0.3">
      <c r="B13" s="63"/>
      <c r="C13" s="16"/>
      <c r="D13" s="16"/>
      <c r="E13" s="16"/>
      <c r="F13" s="16"/>
      <c r="G13" s="24"/>
      <c r="H13" s="24"/>
      <c r="I13" s="24"/>
      <c r="J13" s="24"/>
      <c r="K13" s="24"/>
      <c r="L13" s="16"/>
      <c r="M13" s="16"/>
      <c r="N13" s="16"/>
    </row>
    <row r="14" spans="1:27" ht="15.6" x14ac:dyDescent="0.3">
      <c r="B14" s="16" t="s">
        <v>6</v>
      </c>
      <c r="C14" s="16"/>
      <c r="D14" s="87">
        <f>SUM(D7:D12)</f>
        <v>485</v>
      </c>
      <c r="E14" s="16"/>
      <c r="F14" s="16"/>
      <c r="G14" s="88">
        <f>SUM(G7:G12)</f>
        <v>59.519999999999996</v>
      </c>
      <c r="H14" s="25"/>
      <c r="I14" s="25"/>
      <c r="J14" s="25"/>
      <c r="K14" s="88">
        <f>SUM(K7:K12)</f>
        <v>0</v>
      </c>
      <c r="L14" s="87">
        <f>SUM(L7:L12)</f>
        <v>59.519999999999996</v>
      </c>
      <c r="M14" s="87">
        <f>SUM(M7:M12)</f>
        <v>0</v>
      </c>
      <c r="N14" s="87">
        <f>SUM(N7:N12)</f>
        <v>544.52</v>
      </c>
      <c r="O14" s="93"/>
      <c r="Q14" s="18" t="s">
        <v>4</v>
      </c>
      <c r="R14" s="90" t="s">
        <v>116</v>
      </c>
      <c r="S14" s="90" t="s">
        <v>117</v>
      </c>
      <c r="U14" s="18" t="s">
        <v>116</v>
      </c>
      <c r="V14" s="18" t="s">
        <v>117</v>
      </c>
    </row>
    <row r="15" spans="1:27" ht="15.6" x14ac:dyDescent="0.3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6"/>
      <c r="R15" s="29">
        <f>MATCH(B1,Daljinar!B3:B48,0)</f>
        <v>35</v>
      </c>
      <c r="S15" s="29">
        <f>MATCH(E11,Daljinar!C2:AV2,0)</f>
        <v>35</v>
      </c>
      <c r="U15" s="29">
        <f>MATCH(I11,Putarina!C2:M2,0)</f>
        <v>1</v>
      </c>
      <c r="V15" s="29">
        <f>MATCH(J11,Putarina!B3:B13,0)</f>
        <v>1</v>
      </c>
    </row>
    <row r="16" spans="1:27" ht="15.6" x14ac:dyDescent="0.3">
      <c r="B16" s="16" t="s">
        <v>127</v>
      </c>
      <c r="C16" s="74">
        <v>2.4</v>
      </c>
      <c r="D16" s="16"/>
      <c r="E16" s="16" t="s">
        <v>67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2:22" ht="15.6" x14ac:dyDescent="0.3">
      <c r="B17" s="16" t="s">
        <v>128</v>
      </c>
      <c r="C17" s="74">
        <v>40</v>
      </c>
      <c r="D17" s="16"/>
      <c r="F17" s="16"/>
      <c r="G17" s="16"/>
      <c r="H17" s="16"/>
      <c r="I17" s="16"/>
      <c r="J17" s="16"/>
      <c r="K17" s="16"/>
      <c r="L17" s="16"/>
      <c r="M17" s="16"/>
      <c r="N17" s="16"/>
      <c r="Q17" s="18" t="s">
        <v>3</v>
      </c>
      <c r="R17" s="90" t="s">
        <v>116</v>
      </c>
      <c r="S17" s="90" t="s">
        <v>117</v>
      </c>
      <c r="U17" s="18" t="s">
        <v>116</v>
      </c>
      <c r="V17" s="18" t="s">
        <v>117</v>
      </c>
    </row>
    <row r="18" spans="2:22" ht="15.6" x14ac:dyDescent="0.3">
      <c r="B18" s="27" t="s">
        <v>8</v>
      </c>
      <c r="C18" s="27"/>
      <c r="D18" s="27"/>
      <c r="E18" s="27"/>
      <c r="F18" s="27"/>
      <c r="G18" s="89">
        <f>G11+G12</f>
        <v>0</v>
      </c>
      <c r="H18" s="27"/>
      <c r="I18" s="27"/>
      <c r="J18" s="27"/>
      <c r="K18" s="27"/>
      <c r="L18" s="27"/>
      <c r="M18" s="27"/>
      <c r="N18" s="89">
        <f>N11+N12</f>
        <v>90</v>
      </c>
      <c r="R18" s="29">
        <f>MATCH(B1,Daljinar!B3:B48,0)</f>
        <v>35</v>
      </c>
      <c r="S18" s="29">
        <f>MATCH(E12,Daljinar!C2:AV2,0)</f>
        <v>35</v>
      </c>
      <c r="U18" s="29">
        <f>MATCH(I12,Putarina!C2:M2,0)</f>
        <v>1</v>
      </c>
      <c r="V18" s="29">
        <f>MATCH(J12,Putarina!B3:B13,0)</f>
        <v>1</v>
      </c>
    </row>
    <row r="19" spans="2:22" x14ac:dyDescent="0.3"/>
    <row r="20" spans="2:22" x14ac:dyDescent="0.3"/>
  </sheetData>
  <sheetProtection algorithmName="SHA-512" hashValue="Z6A6Q1zrmIjHjj0jBYv9g6SvwJ1b6UGG8S6HtXj6ynxBelZNO4yY7VVMfhnvEs+9fLihfDzIwh0N7LXlgHEjFQ==" saltValue="HBbpEvsm0ikN1CwqriGsMw==" spinCount="100000" sheet="1" formatCells="0" selectLockedCells="1"/>
  <mergeCells count="1">
    <mergeCell ref="D4:E4"/>
  </mergeCells>
  <dataValidations count="2">
    <dataValidation type="list" allowBlank="1" showInputMessage="1" showErrorMessage="1" sqref="E16">
      <formula1>"automobil, autobus, voz, avion"</formula1>
    </dataValidation>
    <dataValidation type="textLength" operator="lessThan" allowBlank="1" showInputMessage="1" showErrorMessage="1" error="Dozvoljeno je unijeti najviše 20 slova!" sqref="E1">
      <formula1>21</formula1>
    </dataValidation>
  </dataValidations>
  <pageMargins left="0.15" right="0.15" top="0.75" bottom="0.75" header="0.3" footer="0.3"/>
  <pageSetup paperSize="9" orientation="landscape" r:id="rId1"/>
  <ignoredErrors>
    <ignoredError sqref="S3 U3:V3 C4 R6:S6 U6:V6 D7 Y2 U18:V18 R18:S18 N18 U15:V15 R15:S15 N1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0" r:id="rId4" name="Option Button 6">
              <controlPr defaultSize="0" autoFill="0" autoLine="0" autoPict="0">
                <anchor moveWithCells="1">
                  <from>
                    <xdr:col>12</xdr:col>
                    <xdr:colOff>106680</xdr:colOff>
                    <xdr:row>2</xdr:row>
                    <xdr:rowOff>30480</xdr:rowOff>
                  </from>
                  <to>
                    <xdr:col>13</xdr:col>
                    <xdr:colOff>213360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5" name="Option Button 7">
              <controlPr defaultSize="0" autoFill="0" autoLine="0" autoPict="0">
                <anchor moveWithCells="1">
                  <from>
                    <xdr:col>12</xdr:col>
                    <xdr:colOff>106680</xdr:colOff>
                    <xdr:row>3</xdr:row>
                    <xdr:rowOff>22860</xdr:rowOff>
                  </from>
                  <to>
                    <xdr:col>13</xdr:col>
                    <xdr:colOff>60960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Daljinar!$C$2:$AV$2</xm:f>
          </x14:formula1>
          <xm:sqref>E7:E10</xm:sqref>
        </x14:dataValidation>
        <x14:dataValidation type="list" allowBlank="1" showInputMessage="1" showErrorMessage="1">
          <x14:formula1>
            <xm:f>Putarina!$C$2:$M$2</xm:f>
          </x14:formula1>
          <xm:sqref>I7:I12</xm:sqref>
        </x14:dataValidation>
        <x14:dataValidation type="list" allowBlank="1" showInputMessage="1" showErrorMessage="1">
          <x14:formula1>
            <xm:f>Putarina!$B$3:$B$13</xm:f>
          </x14:formula1>
          <xm:sqref>J7:J12</xm:sqref>
        </x14:dataValidation>
        <x14:dataValidation type="list" allowBlank="1" showInputMessage="1" showErrorMessage="1">
          <x14:formula1>
            <xm:f>Klubovi!$A$9:$A$18</xm:f>
          </x14:formula1>
          <xm:sqref>B3</xm:sqref>
        </x14:dataValidation>
        <x14:dataValidation type="list" allowBlank="1" showInputMessage="1" showErrorMessage="1">
          <x14:formula1>
            <xm:f>Daljinar!$B$2:$AV$2</xm:f>
          </x14:formula1>
          <xm:sqref>E11:E12</xm:sqref>
        </x14:dataValidation>
        <x14:dataValidation type="list" allowBlank="1" showInputMessage="1" showErrorMessage="1">
          <x14:formula1>
            <xm:f>Klubovi!$F$2:$F$27</xm:f>
          </x14:formula1>
          <xm:sqref>C3</xm:sqref>
        </x14:dataValidation>
        <x14:dataValidation type="list" allowBlank="1" showInputMessage="1" showErrorMessage="1">
          <x14:formula1>
            <xm:f>IF(B3=Lige!D2,Lige!$D$3:$D$12,IF(B3=Lige!$E$2,Lige!$E$3:$E$14,IF(B3=Lige!$F$2,Lige!$F$3:$F$14,IF(B3=Lige!$G$2,Lige!$G$3:$G$9,IF(B3=Lige!$H$2,Lige!$H$3:$H$8,IF(B3=Lige!$I$2,Lige!$I$3:$I$7,IF(B3=Lige!$J$2,Kup_FBiH,0)))))))</xm:f>
          </x14:formula1>
          <xm:sqref>D4:E4</xm:sqref>
        </x14:dataValidation>
        <x14:dataValidation type="list" allowBlank="1" showInputMessage="1" showErrorMessage="1">
          <x14:formula1>
            <xm:f>IF(B3=Lige!D2,Lige!$D$3:$D$12,IF(B3=Lige!$E$2,Lige!$E$3:$E$14,IF(B3=Lige!$F$2,Lige!$F$3:$F$14,IF(B3=Lige!$G$2,Lige!$G$3:$G$9,IF(B3=Lige!$H$2,Lige!$H$3:$H$8,IF(B3=Lige!$I$2,Lige!$I$3:$I$7,IF(B3=Lige!$J$2,Kup_FBiH,0)))))))</xm:f>
          </x14:formula1>
          <xm:sqref>B4</xm:sqref>
        </x14:dataValidation>
        <x14:dataValidation type="list" allowBlank="1" showInputMessage="1" showErrorMessage="1">
          <x14:formula1>
            <xm:f>Daljinar!$B$3:$B$48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34"/>
  <sheetViews>
    <sheetView zoomScaleNormal="100" zoomScaleSheetLayoutView="80" workbookViewId="0">
      <selection activeCell="O6" sqref="O6"/>
    </sheetView>
  </sheetViews>
  <sheetFormatPr defaultColWidth="0" defaultRowHeight="14.4" zeroHeight="1" x14ac:dyDescent="0.3"/>
  <cols>
    <col min="1" max="5" width="8.88671875" customWidth="1"/>
    <col min="6" max="6" width="11.109375" customWidth="1"/>
    <col min="7" max="7" width="8.109375" customWidth="1"/>
    <col min="8" max="10" width="8.88671875" customWidth="1"/>
    <col min="11" max="11" width="8.109375" customWidth="1"/>
    <col min="12" max="12" width="4.33203125" customWidth="1"/>
    <col min="13" max="13" width="8.88671875" customWidth="1"/>
    <col min="14" max="14" width="8.33203125" customWidth="1"/>
    <col min="15" max="15" width="5.88671875" customWidth="1"/>
    <col min="16" max="16" width="4.44140625" customWidth="1"/>
    <col min="17" max="17" width="8.88671875" hidden="1" customWidth="1"/>
    <col min="18" max="18" width="13.6640625" hidden="1" customWidth="1"/>
    <col min="19" max="26" width="0" hidden="1" customWidth="1"/>
    <col min="27" max="16384" width="8.88671875" hidden="1"/>
  </cols>
  <sheetData>
    <row r="1" spans="1:26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11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x14ac:dyDescent="0.3">
      <c r="A2" s="30"/>
      <c r="B2" s="30"/>
      <c r="C2" s="30"/>
      <c r="D2" s="30"/>
      <c r="E2" s="30"/>
      <c r="F2" s="30"/>
      <c r="G2" s="30"/>
      <c r="H2" s="30"/>
      <c r="I2" s="30"/>
      <c r="J2" s="32" t="s">
        <v>164</v>
      </c>
      <c r="K2" s="30"/>
      <c r="L2" s="30"/>
      <c r="M2" s="30"/>
      <c r="N2" s="30"/>
      <c r="O2" s="30"/>
      <c r="P2" s="112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112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x14ac:dyDescent="0.3">
      <c r="A4" s="30"/>
      <c r="B4" s="30"/>
      <c r="C4" s="30"/>
      <c r="D4" s="30"/>
      <c r="E4" s="30"/>
      <c r="F4" s="30"/>
      <c r="G4" s="30"/>
      <c r="H4" s="30" t="s">
        <v>165</v>
      </c>
      <c r="I4" s="30"/>
      <c r="J4" s="30"/>
      <c r="K4" s="142">
        <f>Obracun!B2</f>
        <v>45921</v>
      </c>
      <c r="L4" s="142"/>
      <c r="M4" s="33" t="s">
        <v>166</v>
      </c>
      <c r="N4" s="34">
        <f>Obracun!E2</f>
        <v>0.5</v>
      </c>
      <c r="O4" s="30" t="s">
        <v>167</v>
      </c>
      <c r="P4" s="112"/>
      <c r="Q4" s="31"/>
      <c r="T4" s="31"/>
      <c r="U4" s="31"/>
      <c r="V4" s="31"/>
      <c r="W4" s="31"/>
      <c r="X4" s="31"/>
      <c r="Y4" s="31"/>
      <c r="Z4" s="31"/>
    </row>
    <row r="5" spans="1:26" x14ac:dyDescent="0.3">
      <c r="A5" s="30"/>
      <c r="B5" s="30"/>
      <c r="C5" s="30"/>
      <c r="D5" s="30"/>
      <c r="E5" s="30"/>
      <c r="F5" s="30"/>
      <c r="G5" s="30"/>
      <c r="H5" s="30" t="s">
        <v>168</v>
      </c>
      <c r="I5" s="30"/>
      <c r="J5" s="30"/>
      <c r="K5" s="143">
        <f>Obracun!Y2</f>
        <v>45921</v>
      </c>
      <c r="L5" s="143"/>
      <c r="M5" s="33" t="s">
        <v>166</v>
      </c>
      <c r="N5" s="36">
        <f>Obracun!Z2</f>
        <v>0.70833333333333337</v>
      </c>
      <c r="O5" s="30" t="s">
        <v>167</v>
      </c>
      <c r="P5" s="112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x14ac:dyDescent="0.3">
      <c r="A6" s="30" t="s">
        <v>169</v>
      </c>
      <c r="B6" s="144"/>
      <c r="C6" s="144"/>
      <c r="D6" s="30"/>
      <c r="E6" s="30"/>
      <c r="F6" s="30"/>
      <c r="G6" s="30"/>
      <c r="H6" s="30" t="s">
        <v>170</v>
      </c>
      <c r="I6" s="30"/>
      <c r="J6" s="30"/>
      <c r="K6" s="145">
        <f xml:space="preserve"> K5-K4</f>
        <v>0</v>
      </c>
      <c r="L6" s="145"/>
      <c r="M6" s="33" t="s">
        <v>167</v>
      </c>
      <c r="N6" s="36">
        <f>N5-N4</f>
        <v>0.20833333333333337</v>
      </c>
      <c r="O6" s="106"/>
      <c r="P6" s="112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x14ac:dyDescent="0.3">
      <c r="A7" s="30" t="s">
        <v>171</v>
      </c>
      <c r="B7" s="146">
        <f>Obracun!B2</f>
        <v>45921</v>
      </c>
      <c r="C7" s="146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112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x14ac:dyDescent="0.3">
      <c r="A8" s="30"/>
      <c r="B8" s="30"/>
      <c r="C8" s="30"/>
      <c r="D8" s="30"/>
      <c r="E8" s="30"/>
      <c r="F8" s="30"/>
      <c r="G8" s="30"/>
      <c r="H8" s="37" t="s">
        <v>172</v>
      </c>
      <c r="I8" s="38"/>
      <c r="J8" s="38"/>
      <c r="K8" s="38"/>
      <c r="L8" s="39"/>
      <c r="M8" s="37"/>
      <c r="N8" s="40" t="s">
        <v>6</v>
      </c>
      <c r="O8" s="39"/>
      <c r="P8" s="112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x14ac:dyDescent="0.3">
      <c r="A9" s="30"/>
      <c r="B9" s="32" t="s">
        <v>173</v>
      </c>
      <c r="C9" s="30"/>
      <c r="D9" s="30"/>
      <c r="E9" s="30"/>
      <c r="F9" s="30"/>
      <c r="G9" s="30"/>
      <c r="H9" s="41" t="s">
        <v>174</v>
      </c>
      <c r="I9" s="38"/>
      <c r="J9" s="38"/>
      <c r="K9" s="41" t="s">
        <v>175</v>
      </c>
      <c r="L9" s="39"/>
      <c r="M9" s="42"/>
      <c r="N9" s="43"/>
      <c r="O9" s="44"/>
      <c r="P9" s="112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x14ac:dyDescent="0.3">
      <c r="A10" s="30"/>
      <c r="B10" s="30"/>
      <c r="C10" s="30"/>
      <c r="D10" s="30"/>
      <c r="E10" s="30"/>
      <c r="F10" s="30"/>
      <c r="G10" s="30"/>
      <c r="H10" s="140" t="str">
        <f>CONCATENATE(Obracun!E7," ","-"," ",Obracun!B1)</f>
        <v>Tuzla - Srebrenik</v>
      </c>
      <c r="I10" s="141"/>
      <c r="J10" s="134"/>
      <c r="K10" s="133">
        <f>Obracun!H7</f>
        <v>10.08</v>
      </c>
      <c r="L10" s="134"/>
      <c r="M10" s="137">
        <f>K10+K11</f>
        <v>20.16</v>
      </c>
      <c r="N10" s="138"/>
      <c r="O10" s="139"/>
      <c r="P10" s="112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x14ac:dyDescent="0.3">
      <c r="A11" s="30" t="s">
        <v>176</v>
      </c>
      <c r="B11" s="30"/>
      <c r="C11" s="113" t="str">
        <f>Obracun!B7</f>
        <v>AB</v>
      </c>
      <c r="D11" s="113"/>
      <c r="E11" s="113"/>
      <c r="F11" s="113"/>
      <c r="G11" s="30"/>
      <c r="H11" s="140" t="str">
        <f>CONCATENATE(Obracun!B1," ","-"," ",Obracun!E7)</f>
        <v>Srebrenik - Tuzla</v>
      </c>
      <c r="I11" s="141"/>
      <c r="J11" s="134"/>
      <c r="K11" s="133">
        <f>Obracun!H7</f>
        <v>10.08</v>
      </c>
      <c r="L11" s="134"/>
      <c r="M11" s="135"/>
      <c r="N11" s="124"/>
      <c r="O11" s="136"/>
      <c r="P11" s="112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x14ac:dyDescent="0.3">
      <c r="A12" s="30"/>
      <c r="B12" s="30"/>
      <c r="C12" s="30"/>
      <c r="D12" s="30"/>
      <c r="E12" s="30"/>
      <c r="F12" s="30"/>
      <c r="G12" s="30"/>
      <c r="H12" s="140"/>
      <c r="I12" s="141"/>
      <c r="J12" s="134"/>
      <c r="K12" s="140"/>
      <c r="L12" s="134"/>
      <c r="M12" s="45"/>
      <c r="N12" s="46"/>
      <c r="O12" s="47"/>
      <c r="P12" s="112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x14ac:dyDescent="0.3">
      <c r="A13" s="30" t="s">
        <v>177</v>
      </c>
      <c r="B13" s="30"/>
      <c r="C13" s="113" t="str">
        <f>IF(Obracun!C7="DK", "Delegat-kontrolor", "Odbojkaški sudija")</f>
        <v>Delegat-kontrolor</v>
      </c>
      <c r="D13" s="113"/>
      <c r="E13" s="113"/>
      <c r="F13" s="30" t="s">
        <v>178</v>
      </c>
      <c r="G13" s="30"/>
      <c r="H13" s="37" t="s">
        <v>179</v>
      </c>
      <c r="I13" s="38"/>
      <c r="J13" s="39"/>
      <c r="K13" s="41" t="s">
        <v>175</v>
      </c>
      <c r="L13" s="39"/>
      <c r="M13" s="37" t="s">
        <v>180</v>
      </c>
      <c r="N13" s="38"/>
      <c r="O13" s="39"/>
      <c r="P13" s="112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x14ac:dyDescent="0.3">
      <c r="A14" s="30"/>
      <c r="B14" s="30"/>
      <c r="C14" s="30"/>
      <c r="D14" s="30"/>
      <c r="E14" s="30"/>
      <c r="F14" s="30"/>
      <c r="G14" s="30"/>
      <c r="H14" s="48" t="str">
        <f>CONCATENATE(IF(K14=Obracun!C17,"100",(IF(K14=Obracun!C17/2,"50",0)))," ","%")</f>
        <v>0 %</v>
      </c>
      <c r="I14" s="38" t="s">
        <v>217</v>
      </c>
      <c r="J14" s="49"/>
      <c r="K14" s="133">
        <f>Obracun!M7</f>
        <v>0</v>
      </c>
      <c r="L14" s="134"/>
      <c r="M14" s="130">
        <f>K14</f>
        <v>0</v>
      </c>
      <c r="N14" s="131"/>
      <c r="O14" s="132"/>
      <c r="P14" s="112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x14ac:dyDescent="0.3">
      <c r="A15" s="30" t="s">
        <v>181</v>
      </c>
      <c r="B15" s="30"/>
      <c r="C15" s="30"/>
      <c r="D15" s="113" t="str">
        <f>Obracun!B1</f>
        <v>Srebrenik</v>
      </c>
      <c r="E15" s="113"/>
      <c r="F15" s="30" t="s">
        <v>182</v>
      </c>
      <c r="G15" s="30"/>
      <c r="H15" s="50" t="s">
        <v>183</v>
      </c>
      <c r="I15" s="43"/>
      <c r="J15" s="43"/>
      <c r="K15" s="43"/>
      <c r="L15" s="44"/>
      <c r="M15" s="50" t="s">
        <v>184</v>
      </c>
      <c r="N15" s="43"/>
      <c r="O15" s="44"/>
      <c r="P15" s="112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3">
      <c r="A16" s="30"/>
      <c r="B16" s="30"/>
      <c r="C16" s="30"/>
      <c r="D16" s="30"/>
      <c r="E16" s="30"/>
      <c r="F16" s="30"/>
      <c r="G16" s="30"/>
      <c r="H16" s="135" t="str">
        <f>CONCATENATE("Putarina"," ",Obracun!I7,"-",Obracun!J7," ","u oba smjera")</f>
        <v>Putarina --------- u oba smjera</v>
      </c>
      <c r="I16" s="124"/>
      <c r="J16" s="124"/>
      <c r="K16" s="124"/>
      <c r="L16" s="136"/>
      <c r="M16" s="137">
        <f>Obracun!K7</f>
        <v>0</v>
      </c>
      <c r="N16" s="138"/>
      <c r="O16" s="139"/>
      <c r="P16" s="112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x14ac:dyDescent="0.3">
      <c r="A17" s="113" t="str">
        <f>IF(Obracun!C7="DK", "obavljanja poslova delegata-kontrolora", "obavljanja poslova odbojkaškog sudije")</f>
        <v>obavljanja poslova delegata-kontrolora</v>
      </c>
      <c r="B17" s="113"/>
      <c r="C17" s="113"/>
      <c r="D17" s="113"/>
      <c r="E17" s="113"/>
      <c r="F17" s="113"/>
      <c r="G17" s="30"/>
      <c r="H17" s="127"/>
      <c r="I17" s="128"/>
      <c r="J17" s="128"/>
      <c r="K17" s="128"/>
      <c r="L17" s="129"/>
      <c r="M17" s="127"/>
      <c r="N17" s="128"/>
      <c r="O17" s="129"/>
      <c r="P17" s="112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3">
      <c r="A18" s="30"/>
      <c r="B18" s="30"/>
      <c r="C18" s="30"/>
      <c r="D18" s="30"/>
      <c r="E18" s="30"/>
      <c r="F18" s="30"/>
      <c r="G18" s="30"/>
      <c r="H18" s="41"/>
      <c r="I18" s="38"/>
      <c r="J18" s="40" t="s">
        <v>185</v>
      </c>
      <c r="K18" s="38"/>
      <c r="L18" s="38"/>
      <c r="M18" s="130">
        <f>M10+M14+M16</f>
        <v>20.16</v>
      </c>
      <c r="N18" s="131"/>
      <c r="O18" s="132"/>
      <c r="P18" s="112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3">
      <c r="A19" s="30" t="s">
        <v>186</v>
      </c>
      <c r="B19" s="30"/>
      <c r="C19" s="113" t="str">
        <f>CONCATENATE(B32," ","DAN")</f>
        <v>1 DAN</v>
      </c>
      <c r="D19" s="113"/>
      <c r="E19" s="113"/>
      <c r="F19" s="113"/>
      <c r="G19" s="30"/>
      <c r="H19" s="42" t="s">
        <v>187</v>
      </c>
      <c r="I19" s="44"/>
      <c r="J19" s="42" t="s">
        <v>188</v>
      </c>
      <c r="K19" s="44"/>
      <c r="L19" s="42" t="s">
        <v>189</v>
      </c>
      <c r="M19" s="44"/>
      <c r="N19" s="42" t="s">
        <v>190</v>
      </c>
      <c r="O19" s="44"/>
      <c r="P19" s="112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x14ac:dyDescent="0.3">
      <c r="A20" s="30"/>
      <c r="B20" s="30"/>
      <c r="C20" s="30"/>
      <c r="D20" s="30"/>
      <c r="E20" s="30"/>
      <c r="F20" s="30"/>
      <c r="G20" s="30"/>
      <c r="H20" s="51"/>
      <c r="I20" s="52"/>
      <c r="J20" s="51"/>
      <c r="K20" s="52"/>
      <c r="L20" s="51"/>
      <c r="M20" s="52"/>
      <c r="N20" s="51"/>
      <c r="O20" s="52"/>
      <c r="P20" s="112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x14ac:dyDescent="0.3">
      <c r="A21" s="30" t="s">
        <v>191</v>
      </c>
      <c r="B21" s="30"/>
      <c r="C21" s="30"/>
      <c r="D21" s="30"/>
      <c r="E21" s="123" t="str">
        <f>Obracun!B4</f>
        <v>OK Srebrenik</v>
      </c>
      <c r="F21" s="123"/>
      <c r="G21" s="30"/>
      <c r="H21" s="45"/>
      <c r="I21" s="47"/>
      <c r="J21" s="45"/>
      <c r="K21" s="47"/>
      <c r="L21" s="45"/>
      <c r="M21" s="47"/>
      <c r="N21" s="45"/>
      <c r="O21" s="47"/>
      <c r="P21" s="112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2" t="s">
        <v>192</v>
      </c>
      <c r="L22" s="30"/>
      <c r="M22" s="30"/>
      <c r="N22" s="30"/>
      <c r="O22" s="30"/>
      <c r="P22" s="112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3">
      <c r="A23" s="30" t="s">
        <v>193</v>
      </c>
      <c r="B23" s="30"/>
      <c r="C23" s="113" t="str">
        <f>Obracun!E16</f>
        <v>automobil</v>
      </c>
      <c r="D23" s="113"/>
      <c r="E23" s="113"/>
      <c r="F23" s="113"/>
      <c r="G23" s="30"/>
      <c r="H23" s="30"/>
      <c r="I23" s="30"/>
      <c r="J23" s="30" t="s">
        <v>194</v>
      </c>
      <c r="K23" s="30"/>
      <c r="L23" s="30"/>
      <c r="M23" s="30"/>
      <c r="N23" s="30"/>
      <c r="O23" s="30"/>
      <c r="P23" s="112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3">
      <c r="A24" s="30"/>
      <c r="B24" s="30"/>
      <c r="C24" s="30"/>
      <c r="D24" s="30"/>
      <c r="E24" s="30"/>
      <c r="F24" s="30"/>
      <c r="G24" s="30"/>
      <c r="H24" s="114" t="str">
        <f>CONCATENATE("Po nalogu Direktora takmičenja OSFBiH uputio sam se u mjesto ",Obracun!B1," radi ",A17," na utakmici između ekipa ",Obracun!B4," i ",Obracun!D4," (",Obracun!B3,", ",Obracun!C3," ",Obracun!D3,"). "," Utakmica je odigrana ",A32, " u ", Obracun!E1,", ",D15,".")</f>
        <v>Po nalogu Direktora takmičenja OSFBiH uputio sam se u mjesto Srebrenik radi obavljanja poslova delegata-kontrolora na utakmici između ekipa OK Srebrenik i UOK Mikasa (Superliga (Ž) - sjever, 1. kolo).  Utakmica je odigrana 21.09.2025. u SD "Dvorana", Srebrenik.</v>
      </c>
      <c r="I24" s="115"/>
      <c r="J24" s="115"/>
      <c r="K24" s="115"/>
      <c r="L24" s="115"/>
      <c r="M24" s="115"/>
      <c r="N24" s="115"/>
      <c r="O24" s="116"/>
      <c r="P24" s="112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3">
      <c r="A25" s="30" t="s">
        <v>195</v>
      </c>
      <c r="B25" s="30"/>
      <c r="C25" s="123" t="str">
        <f>CONCATENATE(Obracun!E7, " ","-"," ",Obracun!B1," ","-"," ",Obracun!E7)</f>
        <v>Tuzla - Srebrenik - Tuzla</v>
      </c>
      <c r="D25" s="123"/>
      <c r="E25" s="123"/>
      <c r="F25" s="123"/>
      <c r="G25" s="30"/>
      <c r="H25" s="117"/>
      <c r="I25" s="118"/>
      <c r="J25" s="118"/>
      <c r="K25" s="118"/>
      <c r="L25" s="118"/>
      <c r="M25" s="118"/>
      <c r="N25" s="118"/>
      <c r="O25" s="119"/>
      <c r="P25" s="112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3">
      <c r="A26" s="30"/>
      <c r="B26" s="30"/>
      <c r="C26" s="30"/>
      <c r="D26" s="30"/>
      <c r="E26" s="30"/>
      <c r="F26" s="30"/>
      <c r="G26" s="30"/>
      <c r="H26" s="117"/>
      <c r="I26" s="118"/>
      <c r="J26" s="118"/>
      <c r="K26" s="118"/>
      <c r="L26" s="118"/>
      <c r="M26" s="118"/>
      <c r="N26" s="118"/>
      <c r="O26" s="119"/>
      <c r="P26" s="112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x14ac:dyDescent="0.3">
      <c r="A27" s="30"/>
      <c r="B27" s="30"/>
      <c r="C27" s="30"/>
      <c r="D27" s="30"/>
      <c r="E27" s="30"/>
      <c r="F27" s="30"/>
      <c r="G27" s="30"/>
      <c r="H27" s="117"/>
      <c r="I27" s="118"/>
      <c r="J27" s="118"/>
      <c r="K27" s="118"/>
      <c r="L27" s="118"/>
      <c r="M27" s="118"/>
      <c r="N27" s="118"/>
      <c r="O27" s="119"/>
      <c r="P27" s="112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3">
      <c r="A28" s="30"/>
      <c r="B28" s="30"/>
      <c r="C28" s="30"/>
      <c r="D28" s="30"/>
      <c r="E28" s="30"/>
      <c r="F28" s="30"/>
      <c r="G28" s="30"/>
      <c r="H28" s="117"/>
      <c r="I28" s="118"/>
      <c r="J28" s="118"/>
      <c r="K28" s="118"/>
      <c r="L28" s="118"/>
      <c r="M28" s="118"/>
      <c r="N28" s="118"/>
      <c r="O28" s="119"/>
      <c r="P28" s="112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3">
      <c r="A29" s="30"/>
      <c r="B29" s="30"/>
      <c r="C29" s="30"/>
      <c r="D29" s="53"/>
      <c r="E29" s="53"/>
      <c r="F29" s="30"/>
      <c r="G29" s="30"/>
      <c r="H29" s="120"/>
      <c r="I29" s="121"/>
      <c r="J29" s="121"/>
      <c r="K29" s="121"/>
      <c r="L29" s="121"/>
      <c r="M29" s="121"/>
      <c r="N29" s="121"/>
      <c r="O29" s="122"/>
      <c r="P29" s="112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3">
      <c r="A30" s="30"/>
      <c r="B30" s="30"/>
      <c r="C30" s="30"/>
      <c r="D30" s="30" t="s">
        <v>196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112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3">
      <c r="A31" s="54"/>
      <c r="B31" s="54"/>
      <c r="C31" s="54"/>
      <c r="D31" s="54"/>
      <c r="E31" s="54"/>
      <c r="F31" s="30"/>
      <c r="G31" s="30"/>
      <c r="H31" s="30" t="s">
        <v>197</v>
      </c>
      <c r="I31" s="30"/>
      <c r="J31" s="30"/>
      <c r="K31" s="30"/>
      <c r="L31" s="30" t="s">
        <v>198</v>
      </c>
      <c r="M31" s="30"/>
      <c r="N31" s="30"/>
      <c r="O31" s="30"/>
      <c r="P31" s="112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3">
      <c r="A32" s="35" t="str">
        <f>TEXT(B7, "dd.mm.yyyy.")</f>
        <v>21.09.2025.</v>
      </c>
      <c r="B32" s="29">
        <f>K5-K4+1</f>
        <v>1</v>
      </c>
      <c r="C32" s="54"/>
      <c r="D32" s="54"/>
      <c r="E32" s="54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112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3">
      <c r="A33" s="54"/>
      <c r="B33" s="54"/>
      <c r="C33" s="54"/>
      <c r="D33" s="54"/>
      <c r="E33" s="54"/>
      <c r="F33" s="30"/>
      <c r="G33" s="30"/>
      <c r="H33" s="124" t="str">
        <f>D15</f>
        <v>Srebrenik</v>
      </c>
      <c r="I33" s="124"/>
      <c r="J33" s="125">
        <f>B7</f>
        <v>45921</v>
      </c>
      <c r="K33" s="126"/>
      <c r="L33" s="30"/>
      <c r="M33" s="126" t="str">
        <f>Obracun!B7</f>
        <v>AB</v>
      </c>
      <c r="N33" s="126"/>
      <c r="O33" s="126"/>
      <c r="P33" s="112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Ftm/7nIVAF40mH28soLHpYQZHQC9fHPoCYnmcVIh4BhGl++1rzNjMaRUaiZKZKA/tHZZN6wP00FlymaiN/GZsg==" saltValue="lhcyWvxfsw8DCOtBr02VFw==" spinCount="100000" sheet="1" selectLockedCells="1" selectUnlockedCells="1"/>
  <mergeCells count="34">
    <mergeCell ref="K4:L4"/>
    <mergeCell ref="K5:L5"/>
    <mergeCell ref="B6:C6"/>
    <mergeCell ref="K6:L6"/>
    <mergeCell ref="B7:C7"/>
    <mergeCell ref="M14:O14"/>
    <mergeCell ref="D15:E15"/>
    <mergeCell ref="H16:L16"/>
    <mergeCell ref="M16:O16"/>
    <mergeCell ref="M10:O10"/>
    <mergeCell ref="C11:F11"/>
    <mergeCell ref="H11:J11"/>
    <mergeCell ref="K11:L11"/>
    <mergeCell ref="M11:O11"/>
    <mergeCell ref="H12:J12"/>
    <mergeCell ref="K12:L12"/>
    <mergeCell ref="H10:J10"/>
    <mergeCell ref="K10:L10"/>
    <mergeCell ref="A34:P34"/>
    <mergeCell ref="P1:P33"/>
    <mergeCell ref="C23:F23"/>
    <mergeCell ref="H24:O29"/>
    <mergeCell ref="C25:F25"/>
    <mergeCell ref="H33:I33"/>
    <mergeCell ref="J33:K33"/>
    <mergeCell ref="M33:O33"/>
    <mergeCell ref="A17:F17"/>
    <mergeCell ref="H17:L17"/>
    <mergeCell ref="M17:O17"/>
    <mergeCell ref="M18:O18"/>
    <mergeCell ref="C19:F19"/>
    <mergeCell ref="E21:F21"/>
    <mergeCell ref="C13:E13"/>
    <mergeCell ref="K14:L14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42"/>
  <sheetViews>
    <sheetView showGridLines="0" zoomScale="120" zoomScaleNormal="120" workbookViewId="0">
      <selection activeCell="B28" sqref="B28"/>
    </sheetView>
  </sheetViews>
  <sheetFormatPr defaultColWidth="0" defaultRowHeight="14.4" zeroHeight="1" x14ac:dyDescent="0.3"/>
  <cols>
    <col min="1" max="1" width="4" style="31" customWidth="1"/>
    <col min="2" max="11" width="8.88671875" style="31" customWidth="1"/>
    <col min="12" max="16384" width="8.88671875" style="31" hidden="1"/>
  </cols>
  <sheetData>
    <row r="1" spans="2:10" x14ac:dyDescent="0.3"/>
    <row r="2" spans="2:10" x14ac:dyDescent="0.3"/>
    <row r="3" spans="2:10" x14ac:dyDescent="0.3"/>
    <row r="4" spans="2:10" x14ac:dyDescent="0.3"/>
    <row r="5" spans="2:10" x14ac:dyDescent="0.3"/>
    <row r="6" spans="2:10" x14ac:dyDescent="0.3"/>
    <row r="7" spans="2:10" ht="15.6" x14ac:dyDescent="0.3">
      <c r="B7" s="28" t="str">
        <f>CONCATENATE("Direktor takmičenja i Vrhovni sudija OSFBiH su Vas delegirali na utakmicu ", Obracun!C3, " ",Obracun!D3)</f>
        <v>Direktor takmičenja i Vrhovni sudija OSFBiH su Vas delegirali na utakmicu 1. kolo</v>
      </c>
    </row>
    <row r="8" spans="2:10" ht="15.6" x14ac:dyDescent="0.3">
      <c r="B8" s="28" t="str">
        <f>CONCATENATE(Obracun!B3, " koja će se odigrati ",TEXT(Obracun!B2,"dd.mm.yyyy."), " u ", TEXT(Obracun!C2,"hh.mm"), " sati u dvorani ",Obracun!E1,",")</f>
        <v>Superliga (Ž) - sjever koja će se odigrati 21.09.2025. u 14.00 sati u dvorani SD "Dvorana",</v>
      </c>
      <c r="D8" s="28"/>
    </row>
    <row r="9" spans="2:10" ht="15.6" x14ac:dyDescent="0.3">
      <c r="B9" s="28" t="str">
        <f>CONCATENATE(Obracun!B1,".")</f>
        <v>Srebrenik.</v>
      </c>
    </row>
    <row r="10" spans="2:10" x14ac:dyDescent="0.3"/>
    <row r="11" spans="2:10" x14ac:dyDescent="0.3">
      <c r="B11" s="31" t="s">
        <v>76</v>
      </c>
      <c r="D11" s="152" t="str">
        <f>Obracun!B7</f>
        <v>AB</v>
      </c>
      <c r="E11" s="152"/>
      <c r="F11" s="152"/>
      <c r="G11" s="55" t="s">
        <v>207</v>
      </c>
      <c r="H11" s="152" t="str">
        <f>Obracun!E7</f>
        <v>Tuzla</v>
      </c>
      <c r="I11" s="152"/>
      <c r="J11" s="152"/>
    </row>
    <row r="12" spans="2:10" x14ac:dyDescent="0.3">
      <c r="B12" s="31" t="s">
        <v>205</v>
      </c>
      <c r="D12" s="152" t="str">
        <f>Obracun!B8</f>
        <v>CD</v>
      </c>
      <c r="E12" s="152"/>
      <c r="F12" s="152"/>
      <c r="G12" s="55" t="s">
        <v>207</v>
      </c>
      <c r="H12" s="152" t="str">
        <f>Obracun!E8</f>
        <v>Lukavac</v>
      </c>
      <c r="I12" s="152"/>
      <c r="J12" s="152"/>
    </row>
    <row r="13" spans="2:10" x14ac:dyDescent="0.3">
      <c r="B13" s="31" t="s">
        <v>206</v>
      </c>
      <c r="D13" s="152" t="str">
        <f>Obracun!B9</f>
        <v>EF</v>
      </c>
      <c r="E13" s="152"/>
      <c r="F13" s="152"/>
      <c r="G13" s="55" t="s">
        <v>207</v>
      </c>
      <c r="H13" s="152" t="str">
        <f>Obracun!E9</f>
        <v>Tuzla</v>
      </c>
      <c r="I13" s="152"/>
      <c r="J13" s="152"/>
    </row>
    <row r="14" spans="2:10" ht="10.95" customHeight="1" x14ac:dyDescent="0.3"/>
    <row r="15" spans="2:10" x14ac:dyDescent="0.3"/>
    <row r="16" spans="2:10" x14ac:dyDescent="0.3"/>
    <row r="17" spans="2:10" x14ac:dyDescent="0.3"/>
    <row r="18" spans="2:10" x14ac:dyDescent="0.3"/>
    <row r="19" spans="2:10" x14ac:dyDescent="0.3"/>
    <row r="20" spans="2:10" x14ac:dyDescent="0.3"/>
    <row r="21" spans="2:10" x14ac:dyDescent="0.3"/>
    <row r="22" spans="2:10" x14ac:dyDescent="0.3"/>
    <row r="23" spans="2:10" ht="15" thickBot="1" x14ac:dyDescent="0.35"/>
    <row r="24" spans="2:10" x14ac:dyDescent="0.3">
      <c r="B24" s="56"/>
      <c r="C24" s="56"/>
      <c r="D24" s="56"/>
      <c r="E24" s="56"/>
      <c r="F24" s="56"/>
      <c r="G24" s="56"/>
      <c r="H24" s="56"/>
      <c r="I24" s="56"/>
      <c r="J24" s="56"/>
    </row>
    <row r="25" spans="2:10" ht="15.6" x14ac:dyDescent="0.3">
      <c r="B25" s="57" t="s">
        <v>208</v>
      </c>
    </row>
    <row r="26" spans="2:10" ht="15.6" x14ac:dyDescent="0.3">
      <c r="B26" s="28" t="str">
        <f>CONCATENATE("za obavljanje dužnosti službenih lica na utakmici odigranoj dana ",TEXT(Obracun!B2,"dd.mm.yyyy.")," u mjestu ",Obracun!B1)</f>
        <v>za obavljanje dužnosti službenih lica na utakmici odigranoj dana 21.09.2025. u mjestu Srebrenik</v>
      </c>
      <c r="C26" s="28"/>
      <c r="D26" s="28"/>
      <c r="E26" s="28"/>
      <c r="F26" s="28"/>
      <c r="G26" s="28"/>
      <c r="H26" s="28"/>
      <c r="I26" s="28"/>
      <c r="J26" s="28"/>
    </row>
    <row r="27" spans="2:10" ht="15.6" x14ac:dyDescent="0.3">
      <c r="B27" s="28" t="str">
        <f>CONCATENATE("između ",Obracun!B4, " i ", Obracun!D4,".")</f>
        <v>između OK Srebrenik i UOK Mikasa.</v>
      </c>
      <c r="C27" s="28"/>
      <c r="D27" s="28"/>
      <c r="E27" s="28"/>
      <c r="F27" s="28"/>
      <c r="G27" s="28"/>
      <c r="H27" s="28"/>
      <c r="I27" s="28"/>
      <c r="J27" s="28"/>
    </row>
    <row r="28" spans="2:10" ht="15.6" x14ac:dyDescent="0.3">
      <c r="B28" s="28"/>
      <c r="C28" s="28"/>
      <c r="D28" s="28"/>
      <c r="E28" s="28"/>
      <c r="F28" s="28"/>
      <c r="G28" s="28"/>
      <c r="H28" s="28"/>
      <c r="I28" s="28"/>
      <c r="J28" s="28"/>
    </row>
    <row r="29" spans="2:10" ht="19.95" customHeight="1" x14ac:dyDescent="0.3">
      <c r="B29" s="28" t="s">
        <v>76</v>
      </c>
      <c r="C29" s="28"/>
      <c r="D29" s="147">
        <f>Obracun!D7</f>
        <v>120</v>
      </c>
      <c r="E29" s="148"/>
      <c r="F29" s="28" t="s">
        <v>216</v>
      </c>
      <c r="G29" s="28"/>
      <c r="H29" s="58"/>
      <c r="I29" s="58"/>
      <c r="J29" s="58"/>
    </row>
    <row r="30" spans="2:10" ht="19.95" customHeight="1" x14ac:dyDescent="0.3">
      <c r="B30" s="28" t="s">
        <v>205</v>
      </c>
      <c r="C30" s="28"/>
      <c r="D30" s="147">
        <f>Obracun!D8</f>
        <v>120</v>
      </c>
      <c r="E30" s="148"/>
      <c r="F30" s="28" t="s">
        <v>216</v>
      </c>
      <c r="G30" s="28"/>
      <c r="H30" s="58"/>
      <c r="I30" s="58"/>
      <c r="J30" s="58"/>
    </row>
    <row r="31" spans="2:10" ht="19.95" customHeight="1" x14ac:dyDescent="0.3">
      <c r="B31" s="28" t="s">
        <v>206</v>
      </c>
      <c r="C31" s="28"/>
      <c r="D31" s="147">
        <f>Obracun!D9</f>
        <v>110</v>
      </c>
      <c r="E31" s="148"/>
      <c r="F31" s="28" t="s">
        <v>216</v>
      </c>
      <c r="G31" s="28"/>
      <c r="H31" s="58"/>
      <c r="I31" s="58"/>
      <c r="J31" s="58"/>
    </row>
    <row r="32" spans="2:10" ht="19.95" customHeight="1" x14ac:dyDescent="0.3">
      <c r="B32" s="28" t="s">
        <v>209</v>
      </c>
      <c r="C32" s="28"/>
      <c r="D32" s="147">
        <f>Obracun!D10</f>
        <v>45</v>
      </c>
      <c r="E32" s="148"/>
      <c r="F32" s="28" t="s">
        <v>216</v>
      </c>
      <c r="G32" s="28"/>
      <c r="H32" s="58"/>
      <c r="I32" s="58"/>
      <c r="J32" s="58"/>
    </row>
    <row r="33" spans="2:10" ht="19.95" customHeight="1" x14ac:dyDescent="0.3">
      <c r="B33" s="28" t="s">
        <v>210</v>
      </c>
      <c r="C33" s="28"/>
      <c r="D33" s="148"/>
      <c r="E33" s="148"/>
      <c r="F33" s="28" t="s">
        <v>216</v>
      </c>
      <c r="G33" s="28"/>
      <c r="H33" s="58"/>
      <c r="I33" s="58"/>
      <c r="J33" s="58"/>
    </row>
    <row r="34" spans="2:10" ht="19.95" customHeight="1" x14ac:dyDescent="0.3">
      <c r="B34" s="28" t="s">
        <v>211</v>
      </c>
      <c r="C34" s="28"/>
      <c r="D34" s="147">
        <f>IF(Obracun!E11="",0,Obracun!D11)</f>
        <v>45</v>
      </c>
      <c r="E34" s="148"/>
      <c r="F34" s="28" t="s">
        <v>216</v>
      </c>
      <c r="G34" s="28"/>
      <c r="H34" s="58"/>
      <c r="I34" s="58"/>
      <c r="J34" s="58"/>
    </row>
    <row r="35" spans="2:10" ht="19.95" customHeight="1" x14ac:dyDescent="0.3">
      <c r="B35" s="28" t="s">
        <v>212</v>
      </c>
      <c r="C35" s="28"/>
      <c r="D35" s="147">
        <f>IF(Obracun!E12="",0,Obracun!D12)</f>
        <v>45</v>
      </c>
      <c r="E35" s="148"/>
      <c r="F35" s="28" t="s">
        <v>216</v>
      </c>
      <c r="G35" s="28"/>
      <c r="H35" s="58"/>
      <c r="I35" s="58"/>
      <c r="J35" s="58"/>
    </row>
    <row r="36" spans="2:10" ht="19.95" customHeight="1" x14ac:dyDescent="0.3">
      <c r="B36" s="28" t="s">
        <v>213</v>
      </c>
      <c r="C36" s="28"/>
      <c r="D36" s="148"/>
      <c r="E36" s="148"/>
      <c r="F36" s="28" t="s">
        <v>216</v>
      </c>
      <c r="G36" s="28"/>
      <c r="H36" s="58"/>
      <c r="I36" s="58"/>
      <c r="J36" s="58"/>
    </row>
    <row r="37" spans="2:10" ht="19.95" customHeight="1" x14ac:dyDescent="0.3">
      <c r="B37" s="28" t="s">
        <v>214</v>
      </c>
      <c r="C37" s="28"/>
      <c r="D37" s="148"/>
      <c r="E37" s="148"/>
      <c r="F37" s="28" t="s">
        <v>216</v>
      </c>
      <c r="G37" s="28"/>
      <c r="H37" s="58"/>
      <c r="I37" s="58"/>
      <c r="J37" s="58"/>
    </row>
    <row r="38" spans="2:10" ht="10.199999999999999" customHeight="1" x14ac:dyDescent="0.3">
      <c r="B38" s="28"/>
      <c r="C38" s="28"/>
      <c r="D38" s="28"/>
      <c r="E38" s="28"/>
      <c r="F38" s="28"/>
      <c r="G38" s="28"/>
      <c r="H38" s="28"/>
      <c r="I38" s="28"/>
      <c r="J38" s="28"/>
    </row>
    <row r="39" spans="2:10" ht="24" customHeight="1" x14ac:dyDescent="0.3">
      <c r="B39" s="59" t="s">
        <v>215</v>
      </c>
      <c r="C39" s="59"/>
      <c r="D39" s="149">
        <f>SUM(D29:E37)</f>
        <v>485</v>
      </c>
      <c r="E39" s="150"/>
      <c r="F39" s="28" t="s">
        <v>216</v>
      </c>
      <c r="G39" s="59"/>
      <c r="H39" s="58"/>
      <c r="I39" s="58"/>
      <c r="J39" s="58"/>
    </row>
    <row r="40" spans="2:10" ht="15.6" x14ac:dyDescent="0.3">
      <c r="B40" s="28"/>
      <c r="C40" s="28"/>
      <c r="D40" s="28"/>
      <c r="E40" s="28"/>
      <c r="F40" s="28"/>
      <c r="G40" s="28"/>
      <c r="H40" s="151" t="str">
        <f>Obracun!B7</f>
        <v>AB</v>
      </c>
      <c r="I40" s="151"/>
      <c r="J40" s="151"/>
    </row>
    <row r="41" spans="2:10" x14ac:dyDescent="0.3"/>
    <row r="42" spans="2:10" x14ac:dyDescent="0.3"/>
  </sheetData>
  <sheetProtection algorithmName="SHA-512" hashValue="gdZjWxg220+wbr0S7z2OkgClkORsNpHciJxHDZZacjXPK7UvTFfJP8g9GyslwnNaB+98kSNMHNCQv2mPGHvNHg==" saltValue="dZRrLIl2WQGCaCOglPFIGg==" spinCount="100000" sheet="1" objects="1" scenarios="1" selectLockedCells="1" selectUnlockedCells="1"/>
  <mergeCells count="17">
    <mergeCell ref="D34:E34"/>
    <mergeCell ref="D11:F11"/>
    <mergeCell ref="D12:F12"/>
    <mergeCell ref="D13:F13"/>
    <mergeCell ref="H11:J11"/>
    <mergeCell ref="H12:J12"/>
    <mergeCell ref="H13:J13"/>
    <mergeCell ref="D29:E29"/>
    <mergeCell ref="D30:E30"/>
    <mergeCell ref="D31:E31"/>
    <mergeCell ref="D32:E32"/>
    <mergeCell ref="D33:E33"/>
    <mergeCell ref="D35:E35"/>
    <mergeCell ref="D36:E36"/>
    <mergeCell ref="D37:E37"/>
    <mergeCell ref="D39:E39"/>
    <mergeCell ref="H40:J40"/>
  </mergeCells>
  <printOptions horizontalCentered="1"/>
  <pageMargins left="0.36" right="0.1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11"/>
  <sheetViews>
    <sheetView workbookViewId="0">
      <selection activeCell="B4" sqref="B4"/>
    </sheetView>
  </sheetViews>
  <sheetFormatPr defaultRowHeight="14.4" x14ac:dyDescent="0.3"/>
  <cols>
    <col min="3" max="3" width="5.109375" customWidth="1"/>
    <col min="6" max="6" width="4.6640625" customWidth="1"/>
    <col min="9" max="9" width="4.6640625" customWidth="1"/>
    <col min="12" max="12" width="4.5546875" customWidth="1"/>
    <col min="15" max="15" width="4.33203125" customWidth="1"/>
  </cols>
  <sheetData>
    <row r="1" spans="1:17" x14ac:dyDescent="0.3">
      <c r="A1" t="s">
        <v>232</v>
      </c>
      <c r="B1" t="s">
        <v>233</v>
      </c>
    </row>
    <row r="3" spans="1:17" x14ac:dyDescent="0.3">
      <c r="A3" t="s">
        <v>126</v>
      </c>
      <c r="D3" t="s">
        <v>227</v>
      </c>
      <c r="G3" t="s">
        <v>228</v>
      </c>
      <c r="J3" t="s">
        <v>229</v>
      </c>
      <c r="M3" t="s">
        <v>230</v>
      </c>
      <c r="P3" t="s">
        <v>231</v>
      </c>
    </row>
    <row r="4" spans="1:17" x14ac:dyDescent="0.3">
      <c r="A4" t="s">
        <v>224</v>
      </c>
      <c r="B4">
        <v>120</v>
      </c>
      <c r="D4" t="s">
        <v>224</v>
      </c>
      <c r="E4">
        <v>120</v>
      </c>
      <c r="G4" t="s">
        <v>224</v>
      </c>
      <c r="H4">
        <v>100</v>
      </c>
      <c r="J4" t="s">
        <v>224</v>
      </c>
      <c r="K4">
        <v>50</v>
      </c>
      <c r="M4" t="s">
        <v>224</v>
      </c>
      <c r="N4">
        <v>60</v>
      </c>
      <c r="P4" t="s">
        <v>224</v>
      </c>
      <c r="Q4">
        <v>150</v>
      </c>
    </row>
    <row r="5" spans="1:17" x14ac:dyDescent="0.3">
      <c r="A5" t="s">
        <v>118</v>
      </c>
      <c r="B5">
        <v>120</v>
      </c>
      <c r="D5" t="s">
        <v>118</v>
      </c>
      <c r="E5">
        <v>120</v>
      </c>
      <c r="G5" t="s">
        <v>118</v>
      </c>
      <c r="H5">
        <v>100</v>
      </c>
      <c r="J5" t="s">
        <v>118</v>
      </c>
      <c r="K5">
        <v>50</v>
      </c>
      <c r="M5" t="s">
        <v>118</v>
      </c>
      <c r="N5">
        <v>60</v>
      </c>
      <c r="P5" t="s">
        <v>118</v>
      </c>
      <c r="Q5">
        <v>150</v>
      </c>
    </row>
    <row r="6" spans="1:17" x14ac:dyDescent="0.3">
      <c r="A6" t="s">
        <v>119</v>
      </c>
      <c r="B6">
        <v>110</v>
      </c>
      <c r="D6" t="s">
        <v>119</v>
      </c>
      <c r="E6">
        <v>110</v>
      </c>
      <c r="G6" t="s">
        <v>119</v>
      </c>
      <c r="H6">
        <v>90</v>
      </c>
      <c r="J6" t="s">
        <v>119</v>
      </c>
      <c r="K6">
        <v>50</v>
      </c>
      <c r="M6" t="s">
        <v>119</v>
      </c>
      <c r="N6">
        <v>60</v>
      </c>
      <c r="P6" t="s">
        <v>119</v>
      </c>
      <c r="Q6">
        <v>150</v>
      </c>
    </row>
    <row r="7" spans="1:17" x14ac:dyDescent="0.3">
      <c r="A7" t="s">
        <v>5</v>
      </c>
      <c r="B7">
        <v>45</v>
      </c>
      <c r="D7" t="s">
        <v>5</v>
      </c>
      <c r="E7">
        <v>45</v>
      </c>
      <c r="G7" t="s">
        <v>5</v>
      </c>
      <c r="H7">
        <v>45</v>
      </c>
      <c r="J7" t="s">
        <v>5</v>
      </c>
      <c r="K7">
        <v>40</v>
      </c>
      <c r="M7" t="s">
        <v>5</v>
      </c>
      <c r="N7">
        <v>35</v>
      </c>
      <c r="P7" t="s">
        <v>5</v>
      </c>
      <c r="Q7">
        <v>50</v>
      </c>
    </row>
    <row r="8" spans="1:17" x14ac:dyDescent="0.3">
      <c r="A8" t="s">
        <v>4</v>
      </c>
      <c r="B8">
        <v>45</v>
      </c>
      <c r="D8" t="s">
        <v>4</v>
      </c>
      <c r="E8">
        <v>45</v>
      </c>
      <c r="M8" t="s">
        <v>4</v>
      </c>
      <c r="N8">
        <v>35</v>
      </c>
      <c r="P8" t="s">
        <v>4</v>
      </c>
      <c r="Q8">
        <v>50</v>
      </c>
    </row>
    <row r="9" spans="1:17" x14ac:dyDescent="0.3">
      <c r="A9" t="s">
        <v>3</v>
      </c>
      <c r="B9">
        <v>45</v>
      </c>
      <c r="D9" t="s">
        <v>3</v>
      </c>
      <c r="E9">
        <v>45</v>
      </c>
      <c r="M9" t="s">
        <v>3</v>
      </c>
      <c r="N9">
        <v>35</v>
      </c>
      <c r="P9" t="s">
        <v>3</v>
      </c>
      <c r="Q9">
        <v>50</v>
      </c>
    </row>
    <row r="10" spans="1:17" x14ac:dyDescent="0.3">
      <c r="A10" t="s">
        <v>225</v>
      </c>
      <c r="B10">
        <v>45</v>
      </c>
      <c r="P10" t="s">
        <v>225</v>
      </c>
      <c r="Q10">
        <v>50</v>
      </c>
    </row>
    <row r="11" spans="1:17" x14ac:dyDescent="0.3">
      <c r="A11" t="s">
        <v>226</v>
      </c>
      <c r="B11">
        <v>45</v>
      </c>
      <c r="P11" t="s">
        <v>226</v>
      </c>
      <c r="Q11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90"/>
  <sheetViews>
    <sheetView topLeftCell="A18" workbookViewId="0">
      <selection activeCell="C35" sqref="C35:AI35"/>
    </sheetView>
  </sheetViews>
  <sheetFormatPr defaultColWidth="15" defaultRowHeight="13.2" x14ac:dyDescent="0.3"/>
  <cols>
    <col min="1" max="1" width="15" style="1"/>
    <col min="2" max="2" width="10.33203125" style="2" customWidth="1"/>
    <col min="3" max="48" width="3" style="2" customWidth="1"/>
    <col min="49" max="16384" width="15" style="1"/>
  </cols>
  <sheetData>
    <row r="1" spans="1:48" x14ac:dyDescent="0.3"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2">
        <v>28</v>
      </c>
      <c r="AE1" s="2">
        <v>29</v>
      </c>
      <c r="AF1" s="2">
        <v>30</v>
      </c>
      <c r="AG1" s="2">
        <v>31</v>
      </c>
      <c r="AH1" s="2">
        <v>32</v>
      </c>
      <c r="AJ1" s="2">
        <v>33</v>
      </c>
      <c r="AK1" s="2">
        <v>34</v>
      </c>
      <c r="AL1" s="2">
        <v>35</v>
      </c>
      <c r="AM1" s="2">
        <v>36</v>
      </c>
      <c r="AN1" s="2">
        <v>37</v>
      </c>
      <c r="AO1" s="2">
        <v>38</v>
      </c>
      <c r="AP1" s="2">
        <v>39</v>
      </c>
      <c r="AQ1" s="2">
        <v>40</v>
      </c>
      <c r="AR1" s="2">
        <v>41</v>
      </c>
      <c r="AS1" s="2">
        <v>42</v>
      </c>
      <c r="AT1" s="2">
        <v>43</v>
      </c>
      <c r="AU1" s="2">
        <v>44</v>
      </c>
      <c r="AV1" s="2">
        <v>45</v>
      </c>
    </row>
    <row r="2" spans="1:48" ht="63.6" customHeight="1" x14ac:dyDescent="0.3"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  <c r="Q2" s="3" t="s">
        <v>28</v>
      </c>
      <c r="R2" s="3" t="s">
        <v>10</v>
      </c>
      <c r="S2" s="3" t="s">
        <v>29</v>
      </c>
      <c r="T2" s="3" t="s">
        <v>30</v>
      </c>
      <c r="U2" s="3" t="s">
        <v>31</v>
      </c>
      <c r="V2" s="3" t="s">
        <v>32</v>
      </c>
      <c r="W2" s="3" t="s">
        <v>33</v>
      </c>
      <c r="X2" s="3" t="s">
        <v>34</v>
      </c>
      <c r="Y2" s="3" t="s">
        <v>35</v>
      </c>
      <c r="Z2" s="3" t="s">
        <v>36</v>
      </c>
      <c r="AA2" s="3" t="s">
        <v>37</v>
      </c>
      <c r="AB2" s="3" t="s">
        <v>38</v>
      </c>
      <c r="AC2" s="3" t="s">
        <v>39</v>
      </c>
      <c r="AD2" s="3" t="s">
        <v>40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235</v>
      </c>
      <c r="AJ2" s="3" t="s">
        <v>12</v>
      </c>
      <c r="AK2" s="3" t="s">
        <v>45</v>
      </c>
      <c r="AL2" s="3" t="s">
        <v>46</v>
      </c>
      <c r="AM2" s="3" t="s">
        <v>47</v>
      </c>
      <c r="AN2" s="3" t="s">
        <v>48</v>
      </c>
      <c r="AO2" s="3" t="s">
        <v>49</v>
      </c>
      <c r="AP2" s="3" t="s">
        <v>50</v>
      </c>
      <c r="AQ2" s="3" t="s">
        <v>51</v>
      </c>
      <c r="AR2" s="3" t="s">
        <v>52</v>
      </c>
      <c r="AS2" s="3" t="s">
        <v>53</v>
      </c>
      <c r="AT2" s="3" t="s">
        <v>11</v>
      </c>
      <c r="AU2" s="3" t="s">
        <v>54</v>
      </c>
      <c r="AV2" s="3" t="s">
        <v>55</v>
      </c>
    </row>
    <row r="3" spans="1:48" x14ac:dyDescent="0.3">
      <c r="A3" s="1">
        <v>1</v>
      </c>
      <c r="B3" s="4" t="s">
        <v>14</v>
      </c>
      <c r="C3" s="5">
        <v>0</v>
      </c>
      <c r="D3" s="2">
        <v>323</v>
      </c>
      <c r="E3" s="2">
        <v>288</v>
      </c>
      <c r="F3" s="2">
        <v>280</v>
      </c>
      <c r="G3" s="2">
        <v>92</v>
      </c>
      <c r="H3" s="2">
        <v>122</v>
      </c>
      <c r="I3" s="2">
        <v>298</v>
      </c>
      <c r="J3" s="2">
        <v>260</v>
      </c>
      <c r="K3" s="2">
        <v>170</v>
      </c>
      <c r="L3" s="2">
        <v>310</v>
      </c>
      <c r="M3" s="2">
        <v>211</v>
      </c>
      <c r="N3" s="2">
        <v>62</v>
      </c>
      <c r="O3" s="2">
        <v>80</v>
      </c>
      <c r="P3" s="2">
        <v>122</v>
      </c>
      <c r="Q3" s="2">
        <v>125</v>
      </c>
      <c r="R3" s="2">
        <v>120</v>
      </c>
      <c r="S3" s="2">
        <v>110</v>
      </c>
      <c r="T3" s="2">
        <v>182</v>
      </c>
      <c r="U3" s="2">
        <v>210</v>
      </c>
      <c r="V3" s="2">
        <v>143</v>
      </c>
      <c r="W3" s="2">
        <v>40</v>
      </c>
      <c r="X3" s="2">
        <v>250</v>
      </c>
      <c r="Y3" s="2">
        <v>160</v>
      </c>
      <c r="Z3" s="2">
        <v>286</v>
      </c>
      <c r="AA3" s="2">
        <v>37</v>
      </c>
      <c r="AB3" s="2">
        <v>265</v>
      </c>
      <c r="AC3" s="2">
        <v>75</v>
      </c>
      <c r="AD3" s="2">
        <v>22</v>
      </c>
      <c r="AE3" s="2">
        <v>137</v>
      </c>
      <c r="AF3" s="2">
        <v>106</v>
      </c>
      <c r="AG3" s="2">
        <v>65</v>
      </c>
      <c r="AH3" s="2">
        <v>100</v>
      </c>
      <c r="AI3" s="2">
        <v>55</v>
      </c>
      <c r="AJ3" s="2">
        <v>117</v>
      </c>
      <c r="AK3" s="2">
        <v>56</v>
      </c>
      <c r="AL3" s="2">
        <v>250</v>
      </c>
      <c r="AM3" s="2">
        <v>101</v>
      </c>
      <c r="AN3" s="2">
        <v>225</v>
      </c>
      <c r="AO3" s="2">
        <v>34</v>
      </c>
      <c r="AP3" s="2">
        <v>330</v>
      </c>
      <c r="AQ3" s="2">
        <v>130</v>
      </c>
      <c r="AR3" s="2">
        <v>113</v>
      </c>
      <c r="AS3" s="2">
        <v>50</v>
      </c>
      <c r="AT3" s="2">
        <v>105</v>
      </c>
      <c r="AU3" s="2">
        <v>62</v>
      </c>
      <c r="AV3" s="2">
        <v>17</v>
      </c>
    </row>
    <row r="4" spans="1:48" ht="15" customHeight="1" x14ac:dyDescent="0.3">
      <c r="A4" s="1">
        <v>2</v>
      </c>
      <c r="B4" s="4" t="s">
        <v>15</v>
      </c>
      <c r="C4" s="5">
        <v>323</v>
      </c>
      <c r="D4" s="6">
        <v>0</v>
      </c>
      <c r="E4" s="2">
        <v>40</v>
      </c>
      <c r="F4" s="2">
        <v>60</v>
      </c>
      <c r="G4" s="2">
        <v>326</v>
      </c>
      <c r="H4" s="2">
        <v>301</v>
      </c>
      <c r="I4" s="2">
        <v>48</v>
      </c>
      <c r="J4" s="2">
        <v>315</v>
      </c>
      <c r="K4" s="2">
        <v>190</v>
      </c>
      <c r="L4" s="2">
        <v>85</v>
      </c>
      <c r="M4" s="2">
        <v>410</v>
      </c>
      <c r="N4" s="2">
        <v>270</v>
      </c>
      <c r="O4" s="2">
        <v>290</v>
      </c>
      <c r="P4" s="2">
        <v>313</v>
      </c>
      <c r="Q4" s="2">
        <v>314</v>
      </c>
      <c r="R4" s="2">
        <v>312</v>
      </c>
      <c r="S4" s="2">
        <v>293</v>
      </c>
      <c r="T4" s="2">
        <v>287</v>
      </c>
      <c r="U4" s="2">
        <v>157</v>
      </c>
      <c r="V4" s="2">
        <v>267</v>
      </c>
      <c r="W4" s="2">
        <v>332</v>
      </c>
      <c r="X4" s="2">
        <v>97</v>
      </c>
      <c r="Y4" s="2">
        <v>309</v>
      </c>
      <c r="Z4" s="2">
        <v>190</v>
      </c>
      <c r="AA4" s="2">
        <v>297</v>
      </c>
      <c r="AB4" s="2">
        <v>300</v>
      </c>
      <c r="AC4" s="2">
        <v>275</v>
      </c>
      <c r="AD4" s="2">
        <v>307</v>
      </c>
      <c r="AE4" s="2">
        <v>231</v>
      </c>
      <c r="AF4" s="2">
        <v>275</v>
      </c>
      <c r="AG4" s="2">
        <v>343</v>
      </c>
      <c r="AH4" s="2">
        <v>310</v>
      </c>
      <c r="AI4" s="2">
        <v>349</v>
      </c>
      <c r="AJ4" s="2">
        <v>311</v>
      </c>
      <c r="AK4" s="2">
        <v>290</v>
      </c>
      <c r="AL4" s="2">
        <v>287</v>
      </c>
      <c r="AM4" s="2">
        <v>244</v>
      </c>
      <c r="AN4" s="2">
        <v>228</v>
      </c>
      <c r="AO4" s="2">
        <v>310</v>
      </c>
      <c r="AP4" s="2">
        <v>62</v>
      </c>
      <c r="AQ4" s="2">
        <v>235</v>
      </c>
      <c r="AR4" s="2">
        <v>304</v>
      </c>
      <c r="AS4" s="2">
        <v>299</v>
      </c>
      <c r="AT4" s="2">
        <v>262</v>
      </c>
      <c r="AU4" s="2">
        <v>290</v>
      </c>
      <c r="AV4" s="2">
        <v>310</v>
      </c>
    </row>
    <row r="5" spans="1:48" x14ac:dyDescent="0.3">
      <c r="A5" s="1">
        <v>3</v>
      </c>
      <c r="B5" s="4" t="s">
        <v>16</v>
      </c>
      <c r="C5" s="5">
        <v>288</v>
      </c>
      <c r="D5" s="6">
        <v>40</v>
      </c>
      <c r="E5" s="5">
        <v>0</v>
      </c>
      <c r="F5" s="2">
        <v>56</v>
      </c>
      <c r="G5" s="2">
        <v>285</v>
      </c>
      <c r="H5" s="2">
        <v>293</v>
      </c>
      <c r="I5" s="2">
        <v>32</v>
      </c>
      <c r="J5" s="2">
        <v>313</v>
      </c>
      <c r="K5" s="2">
        <v>186</v>
      </c>
      <c r="L5" s="2">
        <v>83</v>
      </c>
      <c r="M5" s="2">
        <v>410</v>
      </c>
      <c r="N5" s="2">
        <v>231</v>
      </c>
      <c r="O5" s="2">
        <v>252</v>
      </c>
      <c r="P5" s="2">
        <v>313</v>
      </c>
      <c r="Q5" s="2">
        <v>314</v>
      </c>
      <c r="R5" s="2">
        <v>309</v>
      </c>
      <c r="S5" s="2">
        <v>291</v>
      </c>
      <c r="T5" s="2">
        <v>268</v>
      </c>
      <c r="U5" s="2">
        <v>153</v>
      </c>
      <c r="V5" s="2">
        <v>264</v>
      </c>
      <c r="W5" s="2">
        <v>294</v>
      </c>
      <c r="X5" s="2">
        <v>95</v>
      </c>
      <c r="Y5" s="2">
        <v>289</v>
      </c>
      <c r="Z5" s="2">
        <v>185</v>
      </c>
      <c r="AA5" s="2">
        <v>258</v>
      </c>
      <c r="AB5" s="2">
        <v>296</v>
      </c>
      <c r="AC5" s="2">
        <v>236</v>
      </c>
      <c r="AD5" s="2">
        <v>304</v>
      </c>
      <c r="AE5" s="2">
        <v>229</v>
      </c>
      <c r="AF5" s="2">
        <v>237</v>
      </c>
      <c r="AG5" s="2">
        <v>325</v>
      </c>
      <c r="AH5" s="2">
        <v>272</v>
      </c>
      <c r="AI5" s="2">
        <v>315</v>
      </c>
      <c r="AJ5" s="2">
        <v>313</v>
      </c>
      <c r="AK5" s="2">
        <v>251</v>
      </c>
      <c r="AL5" s="2">
        <v>283</v>
      </c>
      <c r="AM5" s="2">
        <v>205</v>
      </c>
      <c r="AN5" s="2">
        <v>225</v>
      </c>
      <c r="AO5" s="2">
        <v>271</v>
      </c>
      <c r="AP5" s="2">
        <v>65</v>
      </c>
      <c r="AQ5" s="2">
        <v>233</v>
      </c>
      <c r="AR5" s="2">
        <v>299</v>
      </c>
      <c r="AS5" s="2">
        <v>253</v>
      </c>
      <c r="AT5" s="2">
        <v>259</v>
      </c>
      <c r="AU5" s="2">
        <v>252</v>
      </c>
      <c r="AV5" s="2">
        <v>273</v>
      </c>
    </row>
    <row r="6" spans="1:48" x14ac:dyDescent="0.3">
      <c r="A6" s="1">
        <v>4</v>
      </c>
      <c r="B6" s="4" t="s">
        <v>17</v>
      </c>
      <c r="C6" s="5">
        <v>280</v>
      </c>
      <c r="D6" s="6">
        <v>60</v>
      </c>
      <c r="E6" s="5">
        <v>56</v>
      </c>
      <c r="F6" s="6">
        <v>0</v>
      </c>
      <c r="G6" s="2">
        <v>311</v>
      </c>
      <c r="H6" s="2">
        <v>238</v>
      </c>
      <c r="I6" s="2">
        <v>97</v>
      </c>
      <c r="J6" s="2">
        <v>258</v>
      </c>
      <c r="K6" s="2">
        <v>131</v>
      </c>
      <c r="L6" s="2">
        <v>28</v>
      </c>
      <c r="M6" s="2">
        <v>355</v>
      </c>
      <c r="N6" s="2">
        <v>257</v>
      </c>
      <c r="O6" s="2">
        <v>278</v>
      </c>
      <c r="P6" s="2">
        <v>258</v>
      </c>
      <c r="Q6" s="2">
        <v>259</v>
      </c>
      <c r="R6" s="2">
        <v>254</v>
      </c>
      <c r="S6" s="2">
        <v>235</v>
      </c>
      <c r="T6" s="2">
        <v>212</v>
      </c>
      <c r="U6" s="2">
        <v>98</v>
      </c>
      <c r="V6" s="2">
        <v>209</v>
      </c>
      <c r="W6" s="2">
        <v>322</v>
      </c>
      <c r="X6" s="2">
        <v>39</v>
      </c>
      <c r="Y6" s="2">
        <v>234</v>
      </c>
      <c r="Z6" s="2">
        <v>130</v>
      </c>
      <c r="AA6" s="7">
        <v>284</v>
      </c>
      <c r="AB6" s="2">
        <v>241</v>
      </c>
      <c r="AC6" s="2">
        <v>262</v>
      </c>
      <c r="AD6" s="2">
        <v>249</v>
      </c>
      <c r="AE6" s="2">
        <v>173</v>
      </c>
      <c r="AF6" s="2">
        <v>263</v>
      </c>
      <c r="AG6" s="2">
        <v>285</v>
      </c>
      <c r="AH6" s="2">
        <v>298</v>
      </c>
      <c r="AI6" s="2">
        <v>314</v>
      </c>
      <c r="AJ6" s="2">
        <v>258</v>
      </c>
      <c r="AK6" s="2">
        <v>277</v>
      </c>
      <c r="AL6" s="2">
        <v>228</v>
      </c>
      <c r="AM6" s="2">
        <v>216</v>
      </c>
      <c r="AN6" s="2">
        <v>170</v>
      </c>
      <c r="AO6" s="2">
        <v>297</v>
      </c>
      <c r="AP6" s="2">
        <v>112</v>
      </c>
      <c r="AQ6" s="2">
        <v>178</v>
      </c>
      <c r="AR6" s="2">
        <v>244</v>
      </c>
      <c r="AS6" s="2">
        <v>252</v>
      </c>
      <c r="AT6" s="2">
        <v>204</v>
      </c>
      <c r="AU6" s="2">
        <v>242</v>
      </c>
      <c r="AV6" s="2">
        <v>299</v>
      </c>
    </row>
    <row r="7" spans="1:48" x14ac:dyDescent="0.3">
      <c r="A7" s="1">
        <v>5</v>
      </c>
      <c r="B7" s="4" t="s">
        <v>18</v>
      </c>
      <c r="C7" s="5">
        <v>92</v>
      </c>
      <c r="D7" s="6">
        <v>326</v>
      </c>
      <c r="E7" s="5">
        <v>285</v>
      </c>
      <c r="F7" s="6">
        <v>311</v>
      </c>
      <c r="G7" s="5">
        <v>0</v>
      </c>
      <c r="H7" s="2">
        <v>207</v>
      </c>
      <c r="I7" s="2">
        <v>299</v>
      </c>
      <c r="J7" s="2">
        <v>325</v>
      </c>
      <c r="K7" s="2">
        <v>220</v>
      </c>
      <c r="L7" s="2">
        <v>339</v>
      </c>
      <c r="M7" s="2">
        <v>247</v>
      </c>
      <c r="N7" s="2">
        <v>58</v>
      </c>
      <c r="O7" s="2">
        <v>40</v>
      </c>
      <c r="P7" s="2">
        <v>186</v>
      </c>
      <c r="Q7" s="2">
        <v>195</v>
      </c>
      <c r="R7" s="2">
        <v>190</v>
      </c>
      <c r="S7" s="2">
        <v>180</v>
      </c>
      <c r="T7" s="2">
        <v>246</v>
      </c>
      <c r="U7" s="2">
        <v>249</v>
      </c>
      <c r="V7" s="2">
        <v>188</v>
      </c>
      <c r="W7" s="2">
        <v>102</v>
      </c>
      <c r="X7" s="2">
        <v>273</v>
      </c>
      <c r="Y7" s="2">
        <v>225</v>
      </c>
      <c r="Z7" s="2">
        <v>290</v>
      </c>
      <c r="AA7" s="7">
        <v>78</v>
      </c>
      <c r="AB7" s="2">
        <v>328</v>
      </c>
      <c r="AC7" s="2">
        <v>104</v>
      </c>
      <c r="AD7" s="7">
        <v>297</v>
      </c>
      <c r="AE7" s="7">
        <v>207</v>
      </c>
      <c r="AF7" s="2">
        <v>64</v>
      </c>
      <c r="AG7" s="2">
        <v>132</v>
      </c>
      <c r="AH7" s="2">
        <v>30</v>
      </c>
      <c r="AI7" s="2">
        <v>59</v>
      </c>
      <c r="AJ7" s="2">
        <v>190</v>
      </c>
      <c r="AK7" s="2">
        <v>43</v>
      </c>
      <c r="AL7" s="2">
        <v>313</v>
      </c>
      <c r="AM7" s="2">
        <v>99</v>
      </c>
      <c r="AN7" s="2">
        <v>290</v>
      </c>
      <c r="AO7" s="2">
        <v>80</v>
      </c>
      <c r="AP7" s="2">
        <v>330</v>
      </c>
      <c r="AQ7" s="2">
        <v>190</v>
      </c>
      <c r="AR7" s="2">
        <v>178</v>
      </c>
      <c r="AS7" s="2">
        <v>125</v>
      </c>
      <c r="AT7" s="2">
        <v>188</v>
      </c>
      <c r="AU7" s="2">
        <v>119</v>
      </c>
      <c r="AV7" s="2">
        <v>76</v>
      </c>
    </row>
    <row r="8" spans="1:48" x14ac:dyDescent="0.3">
      <c r="A8" s="1">
        <v>6</v>
      </c>
      <c r="B8" s="4" t="s">
        <v>19</v>
      </c>
      <c r="C8" s="5">
        <v>122</v>
      </c>
      <c r="D8" s="6">
        <v>301</v>
      </c>
      <c r="E8" s="5">
        <v>293</v>
      </c>
      <c r="F8" s="6">
        <v>238</v>
      </c>
      <c r="G8" s="5">
        <v>207</v>
      </c>
      <c r="H8" s="6">
        <v>0</v>
      </c>
      <c r="I8" s="2">
        <v>360</v>
      </c>
      <c r="J8" s="2">
        <v>177</v>
      </c>
      <c r="K8" s="2">
        <v>117</v>
      </c>
      <c r="L8" s="2">
        <v>270</v>
      </c>
      <c r="M8" s="2">
        <v>140</v>
      </c>
      <c r="N8" s="2">
        <v>162</v>
      </c>
      <c r="O8" s="2">
        <v>201</v>
      </c>
      <c r="P8" s="2">
        <v>40</v>
      </c>
      <c r="Q8" s="2">
        <v>40</v>
      </c>
      <c r="R8" s="2">
        <v>37</v>
      </c>
      <c r="S8" s="2">
        <v>10</v>
      </c>
      <c r="T8" s="2">
        <v>92</v>
      </c>
      <c r="U8" s="2">
        <v>150</v>
      </c>
      <c r="V8" s="2">
        <v>40</v>
      </c>
      <c r="W8" s="2">
        <v>142</v>
      </c>
      <c r="X8" s="2">
        <v>205</v>
      </c>
      <c r="Y8" s="2">
        <v>81</v>
      </c>
      <c r="Z8" s="2">
        <v>180</v>
      </c>
      <c r="AA8" s="2">
        <v>139</v>
      </c>
      <c r="AB8" s="2">
        <v>185</v>
      </c>
      <c r="AC8" s="2">
        <v>120</v>
      </c>
      <c r="AD8" s="2">
        <v>150</v>
      </c>
      <c r="AE8" s="2">
        <v>85</v>
      </c>
      <c r="AF8" s="2">
        <v>199</v>
      </c>
      <c r="AG8" s="2">
        <v>67</v>
      </c>
      <c r="AH8" s="2">
        <v>227</v>
      </c>
      <c r="AI8" s="2">
        <v>152</v>
      </c>
      <c r="AJ8" s="2">
        <v>40</v>
      </c>
      <c r="AK8" s="2">
        <v>160</v>
      </c>
      <c r="AL8" s="2">
        <v>167</v>
      </c>
      <c r="AM8" s="2">
        <v>146</v>
      </c>
      <c r="AN8" s="2">
        <v>174</v>
      </c>
      <c r="AO8" s="2">
        <v>135</v>
      </c>
      <c r="AP8" s="2">
        <v>352</v>
      </c>
      <c r="AQ8" s="2">
        <v>68</v>
      </c>
      <c r="AR8" s="2">
        <v>25</v>
      </c>
      <c r="AS8" s="2">
        <v>112</v>
      </c>
      <c r="AT8" s="2">
        <v>68</v>
      </c>
      <c r="AU8" s="2">
        <v>98</v>
      </c>
      <c r="AV8" s="2">
        <v>118</v>
      </c>
    </row>
    <row r="9" spans="1:48" x14ac:dyDescent="0.3">
      <c r="A9" s="1">
        <v>7</v>
      </c>
      <c r="B9" s="4" t="s">
        <v>20</v>
      </c>
      <c r="C9" s="5">
        <v>298</v>
      </c>
      <c r="D9" s="6">
        <v>48</v>
      </c>
      <c r="E9" s="5">
        <v>32</v>
      </c>
      <c r="F9" s="6">
        <v>97</v>
      </c>
      <c r="G9" s="5">
        <v>299</v>
      </c>
      <c r="H9" s="6">
        <v>360</v>
      </c>
      <c r="I9" s="5">
        <v>0</v>
      </c>
      <c r="J9" s="2">
        <v>354</v>
      </c>
      <c r="K9" s="2">
        <v>221</v>
      </c>
      <c r="L9" s="2">
        <v>127</v>
      </c>
      <c r="M9" s="2">
        <v>422</v>
      </c>
      <c r="N9" s="2">
        <v>245</v>
      </c>
      <c r="O9" s="2">
        <v>265</v>
      </c>
      <c r="P9" s="2">
        <v>322</v>
      </c>
      <c r="Q9" s="2">
        <v>327</v>
      </c>
      <c r="R9" s="2">
        <v>322</v>
      </c>
      <c r="S9" s="2">
        <v>302</v>
      </c>
      <c r="T9" s="2">
        <v>310</v>
      </c>
      <c r="U9" s="2">
        <v>201</v>
      </c>
      <c r="V9" s="2">
        <v>278</v>
      </c>
      <c r="W9" s="2">
        <v>307</v>
      </c>
      <c r="X9" s="2">
        <v>130</v>
      </c>
      <c r="Y9" s="2">
        <v>331</v>
      </c>
      <c r="Z9" s="2">
        <v>232</v>
      </c>
      <c r="AA9" s="2">
        <v>270</v>
      </c>
      <c r="AB9" s="2">
        <v>341</v>
      </c>
      <c r="AC9" s="2">
        <v>250</v>
      </c>
      <c r="AD9" s="2">
        <v>248</v>
      </c>
      <c r="AE9" s="2">
        <v>246</v>
      </c>
      <c r="AF9" s="2">
        <v>251</v>
      </c>
      <c r="AG9" s="2">
        <v>341</v>
      </c>
      <c r="AH9" s="2">
        <v>286</v>
      </c>
      <c r="AI9" s="2">
        <v>326</v>
      </c>
      <c r="AJ9" s="2">
        <v>325</v>
      </c>
      <c r="AK9" s="2">
        <v>266</v>
      </c>
      <c r="AL9" s="2">
        <v>325</v>
      </c>
      <c r="AM9" s="2">
        <v>217</v>
      </c>
      <c r="AN9" s="2">
        <v>270</v>
      </c>
      <c r="AO9" s="2">
        <v>287</v>
      </c>
      <c r="AP9" s="2">
        <v>35</v>
      </c>
      <c r="AQ9" s="2">
        <v>245</v>
      </c>
      <c r="AR9" s="2">
        <v>312</v>
      </c>
      <c r="AS9" s="2">
        <v>264</v>
      </c>
      <c r="AT9" s="2">
        <v>287</v>
      </c>
      <c r="AU9" s="2">
        <v>266</v>
      </c>
      <c r="AV9" s="2">
        <v>284</v>
      </c>
    </row>
    <row r="10" spans="1:48" x14ac:dyDescent="0.3">
      <c r="A10" s="1">
        <v>8</v>
      </c>
      <c r="B10" s="4" t="s">
        <v>21</v>
      </c>
      <c r="C10" s="5">
        <v>260</v>
      </c>
      <c r="D10" s="6">
        <v>315</v>
      </c>
      <c r="E10" s="5">
        <v>313</v>
      </c>
      <c r="F10" s="6">
        <v>258</v>
      </c>
      <c r="G10" s="5">
        <v>325</v>
      </c>
      <c r="H10" s="6">
        <v>177</v>
      </c>
      <c r="I10" s="5">
        <v>354</v>
      </c>
      <c r="J10" s="6">
        <v>0</v>
      </c>
      <c r="K10" s="2">
        <v>170</v>
      </c>
      <c r="L10" s="2">
        <v>239</v>
      </c>
      <c r="M10" s="2">
        <v>238</v>
      </c>
      <c r="N10" s="2">
        <v>316</v>
      </c>
      <c r="O10" s="2">
        <v>349</v>
      </c>
      <c r="P10" s="2">
        <v>145</v>
      </c>
      <c r="Q10" s="2">
        <v>162</v>
      </c>
      <c r="R10" s="2">
        <v>157</v>
      </c>
      <c r="S10" s="2">
        <v>174</v>
      </c>
      <c r="T10" s="2">
        <v>85</v>
      </c>
      <c r="U10" s="2">
        <v>203</v>
      </c>
      <c r="V10" s="2">
        <v>201</v>
      </c>
      <c r="W10" s="2">
        <v>278</v>
      </c>
      <c r="X10" s="2">
        <v>242</v>
      </c>
      <c r="Y10" s="2">
        <v>110</v>
      </c>
      <c r="Z10" s="2">
        <v>138</v>
      </c>
      <c r="AA10" s="2">
        <v>271</v>
      </c>
      <c r="AB10" s="2">
        <v>25</v>
      </c>
      <c r="AC10" s="2">
        <v>272</v>
      </c>
      <c r="AD10" s="2">
        <v>40</v>
      </c>
      <c r="AE10" s="2">
        <v>174</v>
      </c>
      <c r="AF10" s="2">
        <v>350</v>
      </c>
      <c r="AG10" s="2">
        <v>204</v>
      </c>
      <c r="AH10" s="2">
        <v>335</v>
      </c>
      <c r="AI10" s="2">
        <v>285</v>
      </c>
      <c r="AJ10" s="2">
        <v>165</v>
      </c>
      <c r="AK10" s="2">
        <v>292</v>
      </c>
      <c r="AL10" s="2">
        <v>50</v>
      </c>
      <c r="AM10" s="2">
        <v>299</v>
      </c>
      <c r="AN10" s="2">
        <v>103</v>
      </c>
      <c r="AO10" s="2">
        <v>270</v>
      </c>
      <c r="AP10" s="2">
        <v>374</v>
      </c>
      <c r="AQ10" s="2">
        <v>190</v>
      </c>
      <c r="AR10" s="2">
        <v>163</v>
      </c>
      <c r="AS10" s="2">
        <v>267</v>
      </c>
      <c r="AT10" s="2">
        <v>236</v>
      </c>
      <c r="AU10" s="2">
        <v>261</v>
      </c>
      <c r="AV10" s="2">
        <v>254</v>
      </c>
    </row>
    <row r="11" spans="1:48" x14ac:dyDescent="0.3">
      <c r="A11" s="1">
        <v>9</v>
      </c>
      <c r="B11" s="4" t="s">
        <v>22</v>
      </c>
      <c r="C11" s="8">
        <v>170</v>
      </c>
      <c r="D11" s="6">
        <v>190</v>
      </c>
      <c r="E11" s="8">
        <v>186</v>
      </c>
      <c r="F11" s="6">
        <v>131</v>
      </c>
      <c r="G11" s="8">
        <v>220</v>
      </c>
      <c r="H11" s="6">
        <v>117</v>
      </c>
      <c r="I11" s="8">
        <v>221</v>
      </c>
      <c r="J11" s="6">
        <v>170</v>
      </c>
      <c r="K11" s="5">
        <v>0</v>
      </c>
      <c r="L11" s="2">
        <v>165</v>
      </c>
      <c r="M11" s="2">
        <v>172</v>
      </c>
      <c r="N11" s="2">
        <v>168</v>
      </c>
      <c r="O11" s="2">
        <v>209</v>
      </c>
      <c r="P11" s="2">
        <v>132</v>
      </c>
      <c r="Q11" s="2">
        <v>137</v>
      </c>
      <c r="R11" s="2">
        <v>132</v>
      </c>
      <c r="S11" s="2">
        <v>115</v>
      </c>
      <c r="T11" s="2">
        <v>91</v>
      </c>
      <c r="U11" s="2">
        <v>42</v>
      </c>
      <c r="V11" s="2">
        <v>85</v>
      </c>
      <c r="W11" s="2">
        <v>205</v>
      </c>
      <c r="X11" s="2">
        <v>98</v>
      </c>
      <c r="Y11" s="2">
        <v>112</v>
      </c>
      <c r="Z11" s="2">
        <v>82</v>
      </c>
      <c r="AA11" s="2">
        <v>193</v>
      </c>
      <c r="AB11" s="2">
        <v>152</v>
      </c>
      <c r="AC11" s="2">
        <v>125</v>
      </c>
      <c r="AD11" s="2">
        <v>137</v>
      </c>
      <c r="AE11" s="2">
        <v>50</v>
      </c>
      <c r="AF11" s="2">
        <v>202</v>
      </c>
      <c r="AG11" s="2">
        <v>157</v>
      </c>
      <c r="AH11" s="2">
        <v>231</v>
      </c>
      <c r="AI11" s="2">
        <v>214</v>
      </c>
      <c r="AJ11" s="2">
        <v>130</v>
      </c>
      <c r="AK11" s="2">
        <v>185</v>
      </c>
      <c r="AL11" s="2">
        <v>140</v>
      </c>
      <c r="AM11" s="2">
        <v>151</v>
      </c>
      <c r="AN11" s="2">
        <v>76</v>
      </c>
      <c r="AO11" s="2">
        <v>202</v>
      </c>
      <c r="AP11" s="2">
        <v>244</v>
      </c>
      <c r="AQ11" s="2">
        <v>46</v>
      </c>
      <c r="AR11" s="2">
        <v>125</v>
      </c>
      <c r="AS11" s="2">
        <v>123</v>
      </c>
      <c r="AT11" s="2">
        <v>75</v>
      </c>
      <c r="AU11" s="2">
        <v>111</v>
      </c>
      <c r="AV11" s="2">
        <v>183</v>
      </c>
    </row>
    <row r="12" spans="1:48" x14ac:dyDescent="0.3">
      <c r="A12" s="1">
        <v>10</v>
      </c>
      <c r="B12" s="4" t="s">
        <v>23</v>
      </c>
      <c r="C12" s="5">
        <v>310</v>
      </c>
      <c r="D12" s="6">
        <v>85</v>
      </c>
      <c r="E12" s="5">
        <v>83</v>
      </c>
      <c r="F12" s="6">
        <v>28</v>
      </c>
      <c r="G12" s="5">
        <v>339</v>
      </c>
      <c r="H12" s="6">
        <v>270</v>
      </c>
      <c r="I12" s="5">
        <v>127</v>
      </c>
      <c r="J12" s="6">
        <v>239</v>
      </c>
      <c r="K12" s="9">
        <v>165</v>
      </c>
      <c r="L12" s="6">
        <v>0</v>
      </c>
      <c r="M12" s="2">
        <v>396</v>
      </c>
      <c r="N12" s="2">
        <v>265</v>
      </c>
      <c r="O12" s="2">
        <v>282</v>
      </c>
      <c r="P12" s="2">
        <v>301</v>
      </c>
      <c r="Q12" s="2">
        <v>306</v>
      </c>
      <c r="R12" s="2">
        <v>301</v>
      </c>
      <c r="S12" s="2">
        <v>280</v>
      </c>
      <c r="T12" s="2">
        <v>245</v>
      </c>
      <c r="U12" s="2">
        <v>130</v>
      </c>
      <c r="V12" s="2">
        <v>254</v>
      </c>
      <c r="W12" s="2">
        <v>352</v>
      </c>
      <c r="X12" s="2">
        <v>73</v>
      </c>
      <c r="Y12" s="2">
        <v>267</v>
      </c>
      <c r="Z12" s="2">
        <v>110</v>
      </c>
      <c r="AA12" s="2">
        <v>320</v>
      </c>
      <c r="AB12" s="2">
        <v>221</v>
      </c>
      <c r="AC12" s="2">
        <v>291</v>
      </c>
      <c r="AD12" s="2">
        <v>230</v>
      </c>
      <c r="AE12" s="2">
        <v>206</v>
      </c>
      <c r="AF12" s="2">
        <v>294</v>
      </c>
      <c r="AG12" s="2">
        <v>317</v>
      </c>
      <c r="AH12" s="2">
        <v>331</v>
      </c>
      <c r="AI12" s="2">
        <v>341</v>
      </c>
      <c r="AJ12" s="2">
        <v>311</v>
      </c>
      <c r="AK12" s="2">
        <v>309</v>
      </c>
      <c r="AL12" s="2">
        <v>211</v>
      </c>
      <c r="AM12" s="2">
        <v>247</v>
      </c>
      <c r="AN12" s="2">
        <v>150</v>
      </c>
      <c r="AO12" s="2">
        <v>331</v>
      </c>
      <c r="AP12" s="2">
        <v>143</v>
      </c>
      <c r="AQ12" s="2">
        <v>212</v>
      </c>
      <c r="AR12" s="2">
        <v>291</v>
      </c>
      <c r="AS12" s="2">
        <v>290</v>
      </c>
      <c r="AT12" s="2">
        <v>236</v>
      </c>
      <c r="AU12" s="2">
        <v>277</v>
      </c>
      <c r="AV12" s="2">
        <v>332</v>
      </c>
    </row>
    <row r="13" spans="1:48" x14ac:dyDescent="0.3">
      <c r="A13" s="1">
        <v>11</v>
      </c>
      <c r="B13" s="4" t="s">
        <v>24</v>
      </c>
      <c r="C13" s="5">
        <v>211</v>
      </c>
      <c r="D13" s="6">
        <v>410</v>
      </c>
      <c r="E13" s="5">
        <v>410</v>
      </c>
      <c r="F13" s="6">
        <v>355</v>
      </c>
      <c r="G13" s="5">
        <v>247</v>
      </c>
      <c r="H13" s="6">
        <v>140</v>
      </c>
      <c r="I13" s="5">
        <v>422</v>
      </c>
      <c r="J13" s="6">
        <v>238</v>
      </c>
      <c r="K13" s="9">
        <v>172</v>
      </c>
      <c r="L13" s="6">
        <v>396</v>
      </c>
      <c r="M13" s="5">
        <v>0</v>
      </c>
      <c r="N13" s="2">
        <v>246</v>
      </c>
      <c r="O13" s="2">
        <v>263</v>
      </c>
      <c r="P13" s="2">
        <v>112</v>
      </c>
      <c r="Q13" s="2">
        <v>117</v>
      </c>
      <c r="R13" s="2">
        <v>112</v>
      </c>
      <c r="S13" s="2">
        <v>121</v>
      </c>
      <c r="T13" s="2">
        <v>190</v>
      </c>
      <c r="U13" s="2">
        <v>264</v>
      </c>
      <c r="V13" s="2">
        <v>150</v>
      </c>
      <c r="W13" s="2">
        <v>175</v>
      </c>
      <c r="X13" s="2">
        <v>320</v>
      </c>
      <c r="Y13" s="2">
        <v>168</v>
      </c>
      <c r="Z13" s="2">
        <v>291</v>
      </c>
      <c r="AA13" s="2">
        <v>218</v>
      </c>
      <c r="AB13" s="2">
        <v>221</v>
      </c>
      <c r="AC13" s="2">
        <v>230</v>
      </c>
      <c r="AD13" s="2">
        <v>222</v>
      </c>
      <c r="AE13" s="2">
        <v>197</v>
      </c>
      <c r="AF13" s="2">
        <v>288</v>
      </c>
      <c r="AG13" s="2">
        <v>154</v>
      </c>
      <c r="AH13" s="2">
        <v>283</v>
      </c>
      <c r="AI13" s="2">
        <v>171</v>
      </c>
      <c r="AJ13" s="2">
        <v>102</v>
      </c>
      <c r="AK13" s="2">
        <v>241</v>
      </c>
      <c r="AL13" s="2">
        <v>212</v>
      </c>
      <c r="AM13" s="2">
        <v>251</v>
      </c>
      <c r="AN13" s="2">
        <v>278</v>
      </c>
      <c r="AO13" s="2">
        <v>215</v>
      </c>
      <c r="AP13" s="2">
        <v>449</v>
      </c>
      <c r="AQ13" s="2">
        <v>180</v>
      </c>
      <c r="AR13" s="2">
        <v>110</v>
      </c>
      <c r="AS13" s="2">
        <v>225</v>
      </c>
      <c r="AT13" s="2">
        <v>177</v>
      </c>
      <c r="AU13" s="2">
        <v>207</v>
      </c>
      <c r="AV13" s="2">
        <v>203</v>
      </c>
    </row>
    <row r="14" spans="1:48" x14ac:dyDescent="0.3">
      <c r="A14" s="1">
        <v>12</v>
      </c>
      <c r="B14" s="4" t="s">
        <v>25</v>
      </c>
      <c r="C14" s="5">
        <v>62</v>
      </c>
      <c r="D14" s="6">
        <v>270</v>
      </c>
      <c r="E14" s="5">
        <v>231</v>
      </c>
      <c r="F14" s="6">
        <v>257</v>
      </c>
      <c r="G14" s="5">
        <v>58</v>
      </c>
      <c r="H14" s="6">
        <v>162</v>
      </c>
      <c r="I14" s="5">
        <v>245</v>
      </c>
      <c r="J14" s="6">
        <v>316</v>
      </c>
      <c r="K14" s="9">
        <v>168</v>
      </c>
      <c r="L14" s="6">
        <v>265</v>
      </c>
      <c r="M14" s="5">
        <v>246</v>
      </c>
      <c r="N14" s="6">
        <v>0</v>
      </c>
      <c r="O14" s="2">
        <v>40</v>
      </c>
      <c r="P14" s="2">
        <v>162</v>
      </c>
      <c r="Q14" s="2">
        <v>167</v>
      </c>
      <c r="R14" s="2">
        <v>162</v>
      </c>
      <c r="S14" s="2">
        <v>151</v>
      </c>
      <c r="T14" s="2">
        <v>223</v>
      </c>
      <c r="U14" s="2">
        <v>203</v>
      </c>
      <c r="V14" s="2">
        <v>132</v>
      </c>
      <c r="W14" s="2">
        <v>71</v>
      </c>
      <c r="X14" s="2">
        <v>224</v>
      </c>
      <c r="Y14" s="2">
        <v>198</v>
      </c>
      <c r="Z14" s="2">
        <v>242</v>
      </c>
      <c r="AA14" s="2">
        <v>35</v>
      </c>
      <c r="AB14" s="2">
        <v>305</v>
      </c>
      <c r="AC14" s="2">
        <v>49</v>
      </c>
      <c r="AD14" s="2">
        <v>270</v>
      </c>
      <c r="AE14" s="2">
        <v>139</v>
      </c>
      <c r="AF14" s="2">
        <v>65</v>
      </c>
      <c r="AG14" s="2">
        <v>103</v>
      </c>
      <c r="AH14" s="2">
        <v>65</v>
      </c>
      <c r="AI14" s="2">
        <v>87</v>
      </c>
      <c r="AJ14" s="2">
        <v>169</v>
      </c>
      <c r="AK14" s="2">
        <v>23</v>
      </c>
      <c r="AL14" s="2">
        <v>291</v>
      </c>
      <c r="AM14" s="2">
        <v>45</v>
      </c>
      <c r="AN14" s="2">
        <v>240</v>
      </c>
      <c r="AO14" s="2">
        <v>49</v>
      </c>
      <c r="AP14" s="2">
        <v>281</v>
      </c>
      <c r="AQ14" s="2">
        <v>132</v>
      </c>
      <c r="AR14" s="2">
        <v>166</v>
      </c>
      <c r="AS14" s="2">
        <v>74</v>
      </c>
      <c r="AT14" s="2">
        <v>122</v>
      </c>
      <c r="AU14" s="2">
        <v>66</v>
      </c>
      <c r="AV14" s="2">
        <v>51</v>
      </c>
    </row>
    <row r="15" spans="1:48" x14ac:dyDescent="0.3">
      <c r="A15" s="1">
        <v>13</v>
      </c>
      <c r="B15" s="4" t="s">
        <v>26</v>
      </c>
      <c r="C15" s="5">
        <v>80</v>
      </c>
      <c r="D15" s="6">
        <v>290</v>
      </c>
      <c r="E15" s="5">
        <v>252</v>
      </c>
      <c r="F15" s="6">
        <v>278</v>
      </c>
      <c r="G15" s="5">
        <v>40</v>
      </c>
      <c r="H15" s="6">
        <v>201</v>
      </c>
      <c r="I15" s="5">
        <v>265</v>
      </c>
      <c r="J15" s="6">
        <v>349</v>
      </c>
      <c r="K15" s="9">
        <v>209</v>
      </c>
      <c r="L15" s="6">
        <v>282</v>
      </c>
      <c r="M15" s="5">
        <v>263</v>
      </c>
      <c r="N15" s="6">
        <v>40</v>
      </c>
      <c r="O15" s="5">
        <v>0</v>
      </c>
      <c r="P15" s="2">
        <v>179</v>
      </c>
      <c r="Q15" s="2">
        <v>185</v>
      </c>
      <c r="R15" s="2">
        <v>180</v>
      </c>
      <c r="S15" s="2">
        <v>189</v>
      </c>
      <c r="T15" s="2">
        <v>241</v>
      </c>
      <c r="U15" s="2">
        <v>226</v>
      </c>
      <c r="V15" s="2">
        <v>172</v>
      </c>
      <c r="W15" s="2">
        <v>91</v>
      </c>
      <c r="X15" s="2">
        <v>248</v>
      </c>
      <c r="Y15" s="2">
        <v>221</v>
      </c>
      <c r="Z15" s="2">
        <v>291</v>
      </c>
      <c r="AA15" s="2">
        <v>65</v>
      </c>
      <c r="AB15" s="2">
        <v>325</v>
      </c>
      <c r="AC15" s="2">
        <v>93</v>
      </c>
      <c r="AD15" s="2">
        <v>287</v>
      </c>
      <c r="AE15" s="2">
        <v>174</v>
      </c>
      <c r="AF15" s="2">
        <v>31</v>
      </c>
      <c r="AG15" s="2">
        <v>121</v>
      </c>
      <c r="AH15" s="2">
        <v>39</v>
      </c>
      <c r="AI15" s="2">
        <v>96</v>
      </c>
      <c r="AJ15" s="2">
        <v>175</v>
      </c>
      <c r="AK15" s="2">
        <v>31</v>
      </c>
      <c r="AL15" s="2">
        <v>310</v>
      </c>
      <c r="AM15" s="2">
        <v>87</v>
      </c>
      <c r="AN15" s="2">
        <v>283</v>
      </c>
      <c r="AO15" s="2">
        <v>71</v>
      </c>
      <c r="AP15" s="2">
        <v>297</v>
      </c>
      <c r="AQ15" s="2">
        <v>172</v>
      </c>
      <c r="AR15" s="2">
        <v>165</v>
      </c>
      <c r="AS15" s="2">
        <v>114</v>
      </c>
      <c r="AT15" s="2">
        <v>148</v>
      </c>
      <c r="AU15" s="2">
        <v>107</v>
      </c>
      <c r="AV15" s="2">
        <v>70</v>
      </c>
    </row>
    <row r="16" spans="1:48" x14ac:dyDescent="0.3">
      <c r="A16" s="1">
        <v>14</v>
      </c>
      <c r="B16" s="4" t="s">
        <v>27</v>
      </c>
      <c r="C16" s="5">
        <v>122</v>
      </c>
      <c r="D16" s="6">
        <v>320</v>
      </c>
      <c r="E16" s="5">
        <v>313</v>
      </c>
      <c r="F16" s="6">
        <v>258</v>
      </c>
      <c r="G16" s="5">
        <v>186</v>
      </c>
      <c r="H16" s="6">
        <v>40</v>
      </c>
      <c r="I16" s="5">
        <v>322</v>
      </c>
      <c r="J16" s="6">
        <v>145</v>
      </c>
      <c r="K16" s="9">
        <v>132</v>
      </c>
      <c r="L16" s="6">
        <v>301</v>
      </c>
      <c r="M16" s="5">
        <v>112</v>
      </c>
      <c r="N16" s="6">
        <v>162</v>
      </c>
      <c r="O16" s="5">
        <v>179</v>
      </c>
      <c r="P16" s="6">
        <v>0</v>
      </c>
      <c r="Q16" s="2">
        <v>20</v>
      </c>
      <c r="R16" s="2">
        <v>15</v>
      </c>
      <c r="S16" s="2">
        <v>40</v>
      </c>
      <c r="T16" s="2">
        <v>65</v>
      </c>
      <c r="U16" s="2">
        <v>166</v>
      </c>
      <c r="V16" s="2">
        <v>61</v>
      </c>
      <c r="W16" s="2">
        <v>145</v>
      </c>
      <c r="X16" s="2">
        <v>230</v>
      </c>
      <c r="Y16" s="2">
        <v>45</v>
      </c>
      <c r="Z16" s="2">
        <v>208</v>
      </c>
      <c r="AA16" s="2">
        <v>140</v>
      </c>
      <c r="AB16" s="2">
        <v>153</v>
      </c>
      <c r="AC16" s="2">
        <v>140</v>
      </c>
      <c r="AD16" s="2">
        <v>115</v>
      </c>
      <c r="AE16" s="2">
        <v>105</v>
      </c>
      <c r="AF16" s="2">
        <v>211</v>
      </c>
      <c r="AG16" s="2">
        <v>70</v>
      </c>
      <c r="AH16" s="2">
        <v>203</v>
      </c>
      <c r="AI16" s="2">
        <v>150</v>
      </c>
      <c r="AJ16" s="2">
        <v>25</v>
      </c>
      <c r="AK16" s="2">
        <v>160</v>
      </c>
      <c r="AL16" s="2">
        <v>138</v>
      </c>
      <c r="AM16" s="2">
        <v>166</v>
      </c>
      <c r="AN16" s="2">
        <v>202</v>
      </c>
      <c r="AO16" s="2">
        <v>139</v>
      </c>
      <c r="AP16" s="2">
        <v>380</v>
      </c>
      <c r="AQ16" s="2">
        <v>72</v>
      </c>
      <c r="AR16" s="2">
        <v>27</v>
      </c>
      <c r="AS16" s="2">
        <v>140</v>
      </c>
      <c r="AT16" s="2">
        <v>101</v>
      </c>
      <c r="AU16" s="2">
        <v>128</v>
      </c>
      <c r="AV16" s="2">
        <v>121</v>
      </c>
    </row>
    <row r="17" spans="1:48" x14ac:dyDescent="0.3">
      <c r="A17" s="1">
        <v>15</v>
      </c>
      <c r="B17" s="4" t="s">
        <v>28</v>
      </c>
      <c r="C17" s="5">
        <v>125</v>
      </c>
      <c r="D17" s="6">
        <v>317</v>
      </c>
      <c r="E17" s="5">
        <v>314</v>
      </c>
      <c r="F17" s="6">
        <v>259</v>
      </c>
      <c r="G17" s="5">
        <v>195</v>
      </c>
      <c r="H17" s="6">
        <v>40</v>
      </c>
      <c r="I17" s="5">
        <v>327</v>
      </c>
      <c r="J17" s="6">
        <v>162</v>
      </c>
      <c r="K17" s="9">
        <v>137</v>
      </c>
      <c r="L17" s="6">
        <v>306</v>
      </c>
      <c r="M17" s="5">
        <v>117</v>
      </c>
      <c r="N17" s="6">
        <v>167</v>
      </c>
      <c r="O17" s="5">
        <v>185</v>
      </c>
      <c r="P17" s="6">
        <v>20</v>
      </c>
      <c r="Q17" s="5">
        <v>0</v>
      </c>
      <c r="R17" s="2">
        <v>5</v>
      </c>
      <c r="S17" s="2">
        <v>38</v>
      </c>
      <c r="T17" s="2">
        <v>82</v>
      </c>
      <c r="U17" s="2">
        <v>171</v>
      </c>
      <c r="V17" s="2">
        <v>62</v>
      </c>
      <c r="W17" s="2">
        <v>142</v>
      </c>
      <c r="X17" s="2">
        <v>230</v>
      </c>
      <c r="Y17" s="2">
        <v>64</v>
      </c>
      <c r="Z17" s="2">
        <v>206</v>
      </c>
      <c r="AA17" s="2">
        <v>137</v>
      </c>
      <c r="AB17" s="2">
        <v>182</v>
      </c>
      <c r="AC17" s="2">
        <v>140</v>
      </c>
      <c r="AD17" s="2">
        <v>127</v>
      </c>
      <c r="AE17" s="2">
        <v>105</v>
      </c>
      <c r="AF17" s="2">
        <v>212</v>
      </c>
      <c r="AG17" s="2">
        <v>67</v>
      </c>
      <c r="AH17" s="2">
        <v>203</v>
      </c>
      <c r="AI17" s="2">
        <v>151</v>
      </c>
      <c r="AJ17" s="2">
        <v>15</v>
      </c>
      <c r="AK17" s="2">
        <v>161</v>
      </c>
      <c r="AL17" s="2">
        <v>149</v>
      </c>
      <c r="AM17" s="2">
        <v>165</v>
      </c>
      <c r="AN17" s="2">
        <v>198</v>
      </c>
      <c r="AO17" s="2">
        <v>135</v>
      </c>
      <c r="AP17" s="2">
        <v>372</v>
      </c>
      <c r="AQ17" s="2">
        <v>91</v>
      </c>
      <c r="AR17" s="2">
        <v>25</v>
      </c>
      <c r="AS17" s="2">
        <v>133</v>
      </c>
      <c r="AT17" s="2">
        <v>89</v>
      </c>
      <c r="AU17" s="2">
        <v>122</v>
      </c>
      <c r="AV17" s="2">
        <v>118</v>
      </c>
    </row>
    <row r="18" spans="1:48" x14ac:dyDescent="0.3">
      <c r="A18" s="1">
        <v>16</v>
      </c>
      <c r="B18" s="4" t="s">
        <v>10</v>
      </c>
      <c r="C18" s="5">
        <v>120</v>
      </c>
      <c r="D18" s="6">
        <v>312</v>
      </c>
      <c r="E18" s="5">
        <v>309</v>
      </c>
      <c r="F18" s="6">
        <v>254</v>
      </c>
      <c r="G18" s="5">
        <v>190</v>
      </c>
      <c r="H18" s="6">
        <v>37</v>
      </c>
      <c r="I18" s="5">
        <v>322</v>
      </c>
      <c r="J18" s="6">
        <v>157</v>
      </c>
      <c r="K18" s="9">
        <v>132</v>
      </c>
      <c r="L18" s="6">
        <v>301</v>
      </c>
      <c r="M18" s="5">
        <v>112</v>
      </c>
      <c r="N18" s="6">
        <v>162</v>
      </c>
      <c r="O18" s="5">
        <v>180</v>
      </c>
      <c r="P18" s="6">
        <v>15</v>
      </c>
      <c r="Q18" s="5">
        <v>5</v>
      </c>
      <c r="R18" s="6">
        <v>0</v>
      </c>
      <c r="S18" s="2">
        <v>29</v>
      </c>
      <c r="T18" s="2">
        <v>79</v>
      </c>
      <c r="U18" s="2">
        <v>164</v>
      </c>
      <c r="V18" s="2">
        <v>60</v>
      </c>
      <c r="W18" s="2">
        <v>137</v>
      </c>
      <c r="X18" s="2">
        <v>225</v>
      </c>
      <c r="Y18" s="2">
        <v>56</v>
      </c>
      <c r="Z18" s="2">
        <v>201</v>
      </c>
      <c r="AA18" s="2">
        <v>136</v>
      </c>
      <c r="AB18" s="2">
        <v>178</v>
      </c>
      <c r="AC18" s="2">
        <v>134</v>
      </c>
      <c r="AD18" s="2">
        <v>125</v>
      </c>
      <c r="AE18" s="2">
        <v>99</v>
      </c>
      <c r="AF18" s="2">
        <v>205</v>
      </c>
      <c r="AG18" s="2">
        <v>63</v>
      </c>
      <c r="AH18" s="2">
        <v>202</v>
      </c>
      <c r="AI18" s="2">
        <v>146</v>
      </c>
      <c r="AJ18" s="2">
        <v>10</v>
      </c>
      <c r="AK18" s="2">
        <v>154</v>
      </c>
      <c r="AL18" s="2">
        <v>147</v>
      </c>
      <c r="AM18" s="2">
        <v>165</v>
      </c>
      <c r="AN18" s="2">
        <v>193</v>
      </c>
      <c r="AO18" s="2">
        <v>130</v>
      </c>
      <c r="AP18" s="2">
        <v>371</v>
      </c>
      <c r="AQ18" s="2">
        <v>85</v>
      </c>
      <c r="AR18" s="2">
        <v>23</v>
      </c>
      <c r="AS18" s="2">
        <v>129</v>
      </c>
      <c r="AT18" s="2">
        <v>88</v>
      </c>
      <c r="AU18" s="2">
        <v>116</v>
      </c>
      <c r="AV18" s="2">
        <v>112</v>
      </c>
    </row>
    <row r="19" spans="1:48" x14ac:dyDescent="0.3">
      <c r="A19" s="1">
        <v>17</v>
      </c>
      <c r="B19" s="4" t="s">
        <v>29</v>
      </c>
      <c r="C19" s="5">
        <v>110</v>
      </c>
      <c r="D19" s="6">
        <v>293</v>
      </c>
      <c r="E19" s="5">
        <v>291</v>
      </c>
      <c r="F19" s="6">
        <v>235</v>
      </c>
      <c r="G19" s="5">
        <v>180</v>
      </c>
      <c r="H19" s="6">
        <v>10</v>
      </c>
      <c r="I19" s="5">
        <v>302</v>
      </c>
      <c r="J19" s="6">
        <v>174</v>
      </c>
      <c r="K19" s="9">
        <v>115</v>
      </c>
      <c r="L19" s="6">
        <v>280</v>
      </c>
      <c r="M19" s="5">
        <v>121</v>
      </c>
      <c r="N19" s="6">
        <v>151</v>
      </c>
      <c r="O19" s="5">
        <v>189</v>
      </c>
      <c r="P19" s="6">
        <v>40</v>
      </c>
      <c r="Q19" s="5">
        <v>38</v>
      </c>
      <c r="R19" s="6">
        <v>29</v>
      </c>
      <c r="S19" s="5">
        <v>0</v>
      </c>
      <c r="T19" s="2">
        <v>89</v>
      </c>
      <c r="U19" s="2">
        <v>145</v>
      </c>
      <c r="V19" s="2">
        <v>35</v>
      </c>
      <c r="W19" s="2">
        <v>133</v>
      </c>
      <c r="X19" s="2">
        <v>202</v>
      </c>
      <c r="Y19" s="2">
        <v>72</v>
      </c>
      <c r="Z19" s="2">
        <v>183</v>
      </c>
      <c r="AA19" s="2">
        <v>127</v>
      </c>
      <c r="AB19" s="2">
        <v>191</v>
      </c>
      <c r="AC19" s="2">
        <v>112</v>
      </c>
      <c r="AD19" s="2">
        <v>139</v>
      </c>
      <c r="AE19" s="2">
        <v>76</v>
      </c>
      <c r="AF19" s="2">
        <v>187</v>
      </c>
      <c r="AG19" s="2">
        <v>57</v>
      </c>
      <c r="AH19" s="2">
        <v>186</v>
      </c>
      <c r="AI19" s="2">
        <v>139</v>
      </c>
      <c r="AJ19" s="2">
        <v>25</v>
      </c>
      <c r="AK19" s="2">
        <v>145</v>
      </c>
      <c r="AL19" s="2">
        <v>164</v>
      </c>
      <c r="AM19" s="2">
        <v>141</v>
      </c>
      <c r="AN19" s="2">
        <v>172</v>
      </c>
      <c r="AO19" s="2">
        <v>124</v>
      </c>
      <c r="AP19" s="2">
        <v>348</v>
      </c>
      <c r="AQ19" s="2">
        <v>67</v>
      </c>
      <c r="AR19" s="2">
        <v>22</v>
      </c>
      <c r="AS19" s="2">
        <v>109</v>
      </c>
      <c r="AT19" s="2">
        <v>60</v>
      </c>
      <c r="AU19" s="2">
        <v>98</v>
      </c>
      <c r="AV19" s="2">
        <v>112</v>
      </c>
    </row>
    <row r="20" spans="1:48" x14ac:dyDescent="0.3">
      <c r="A20" s="1">
        <v>18</v>
      </c>
      <c r="B20" s="4" t="s">
        <v>30</v>
      </c>
      <c r="C20" s="5">
        <v>182</v>
      </c>
      <c r="D20" s="6">
        <v>287</v>
      </c>
      <c r="E20" s="5">
        <v>268</v>
      </c>
      <c r="F20" s="6">
        <v>212</v>
      </c>
      <c r="G20" s="5">
        <v>246</v>
      </c>
      <c r="H20" s="6">
        <v>92</v>
      </c>
      <c r="I20" s="5">
        <v>310</v>
      </c>
      <c r="J20" s="6">
        <v>85</v>
      </c>
      <c r="K20" s="9">
        <v>91</v>
      </c>
      <c r="L20" s="6">
        <v>245</v>
      </c>
      <c r="M20" s="5">
        <v>190</v>
      </c>
      <c r="N20" s="6">
        <v>223</v>
      </c>
      <c r="O20" s="5">
        <v>241</v>
      </c>
      <c r="P20" s="6">
        <v>65</v>
      </c>
      <c r="Q20" s="5">
        <v>82</v>
      </c>
      <c r="R20" s="6">
        <v>79</v>
      </c>
      <c r="S20" s="5">
        <v>89</v>
      </c>
      <c r="T20" s="6">
        <v>0</v>
      </c>
      <c r="U20" s="2">
        <v>126</v>
      </c>
      <c r="V20" s="2">
        <v>130</v>
      </c>
      <c r="W20" s="2">
        <v>210</v>
      </c>
      <c r="X20" s="2">
        <v>179</v>
      </c>
      <c r="Y20" s="2">
        <v>30</v>
      </c>
      <c r="Z20" s="2">
        <v>141</v>
      </c>
      <c r="AA20" s="2">
        <v>201</v>
      </c>
      <c r="AB20" s="2">
        <v>110</v>
      </c>
      <c r="AC20" s="2">
        <v>202</v>
      </c>
      <c r="AD20" s="2">
        <v>56</v>
      </c>
      <c r="AE20" s="2">
        <v>95</v>
      </c>
      <c r="AF20" s="2">
        <v>273</v>
      </c>
      <c r="AG20" s="2">
        <v>128</v>
      </c>
      <c r="AH20" s="2">
        <v>261</v>
      </c>
      <c r="AI20" s="2">
        <v>215</v>
      </c>
      <c r="AJ20" s="2">
        <v>91</v>
      </c>
      <c r="AK20" s="2">
        <v>221</v>
      </c>
      <c r="AL20" s="2">
        <v>81</v>
      </c>
      <c r="AM20" s="2">
        <v>226</v>
      </c>
      <c r="AN20" s="2">
        <v>136</v>
      </c>
      <c r="AO20" s="2">
        <v>195</v>
      </c>
      <c r="AP20" s="2">
        <v>324</v>
      </c>
      <c r="AQ20" s="2">
        <v>107</v>
      </c>
      <c r="AR20" s="2">
        <v>91</v>
      </c>
      <c r="AS20" s="2">
        <v>196</v>
      </c>
      <c r="AT20" s="2">
        <v>142</v>
      </c>
      <c r="AU20" s="2">
        <v>182</v>
      </c>
      <c r="AV20" s="2">
        <v>180</v>
      </c>
    </row>
    <row r="21" spans="1:48" x14ac:dyDescent="0.3">
      <c r="A21" s="1">
        <v>19</v>
      </c>
      <c r="B21" s="4" t="s">
        <v>31</v>
      </c>
      <c r="C21" s="5">
        <v>210</v>
      </c>
      <c r="D21" s="6">
        <v>157</v>
      </c>
      <c r="E21" s="5">
        <v>153</v>
      </c>
      <c r="F21" s="6">
        <v>98</v>
      </c>
      <c r="G21" s="5">
        <v>249</v>
      </c>
      <c r="H21" s="6">
        <v>150</v>
      </c>
      <c r="I21" s="5">
        <v>201</v>
      </c>
      <c r="J21" s="6">
        <v>203</v>
      </c>
      <c r="K21" s="9">
        <v>42</v>
      </c>
      <c r="L21" s="6">
        <v>130</v>
      </c>
      <c r="M21" s="5">
        <v>264</v>
      </c>
      <c r="N21" s="6">
        <v>203</v>
      </c>
      <c r="O21" s="5">
        <v>226</v>
      </c>
      <c r="P21" s="6">
        <v>166</v>
      </c>
      <c r="Q21" s="5">
        <v>171</v>
      </c>
      <c r="R21" s="6">
        <v>164</v>
      </c>
      <c r="S21" s="5">
        <v>145</v>
      </c>
      <c r="T21" s="6">
        <v>126</v>
      </c>
      <c r="U21" s="5">
        <v>0</v>
      </c>
      <c r="V21" s="2">
        <v>119</v>
      </c>
      <c r="W21" s="2">
        <v>270</v>
      </c>
      <c r="X21" s="2">
        <v>67</v>
      </c>
      <c r="Y21" s="2">
        <v>148</v>
      </c>
      <c r="Z21" s="2">
        <v>119</v>
      </c>
      <c r="AA21" s="2">
        <v>239</v>
      </c>
      <c r="AB21" s="2">
        <v>188</v>
      </c>
      <c r="AC21" s="2">
        <v>170</v>
      </c>
      <c r="AD21" s="2">
        <v>171</v>
      </c>
      <c r="AE21" s="2">
        <v>75</v>
      </c>
      <c r="AF21" s="2">
        <v>203</v>
      </c>
      <c r="AG21" s="2">
        <v>193</v>
      </c>
      <c r="AH21" s="2">
        <v>242</v>
      </c>
      <c r="AI21" s="2">
        <v>248</v>
      </c>
      <c r="AJ21" s="2">
        <v>171</v>
      </c>
      <c r="AK21" s="2">
        <v>232</v>
      </c>
      <c r="AL21" s="2">
        <v>175</v>
      </c>
      <c r="AM21" s="2">
        <v>194</v>
      </c>
      <c r="AN21" s="2">
        <v>112</v>
      </c>
      <c r="AO21" s="2">
        <v>240</v>
      </c>
      <c r="AP21" s="2">
        <v>213</v>
      </c>
      <c r="AQ21" s="2">
        <v>87</v>
      </c>
      <c r="AR21" s="2">
        <v>155</v>
      </c>
      <c r="AS21" s="2">
        <v>166</v>
      </c>
      <c r="AT21" s="2">
        <v>115</v>
      </c>
      <c r="AU21" s="2">
        <v>154</v>
      </c>
      <c r="AV21" s="2">
        <v>245</v>
      </c>
    </row>
    <row r="22" spans="1:48" x14ac:dyDescent="0.3">
      <c r="A22" s="1">
        <v>20</v>
      </c>
      <c r="B22" s="4" t="s">
        <v>32</v>
      </c>
      <c r="C22" s="5">
        <v>143</v>
      </c>
      <c r="D22" s="6">
        <v>267</v>
      </c>
      <c r="E22" s="5">
        <v>264</v>
      </c>
      <c r="F22" s="6">
        <v>209</v>
      </c>
      <c r="G22" s="5">
        <v>188</v>
      </c>
      <c r="H22" s="6">
        <v>40</v>
      </c>
      <c r="I22" s="5">
        <v>278</v>
      </c>
      <c r="J22" s="6">
        <v>201</v>
      </c>
      <c r="K22" s="9">
        <v>85</v>
      </c>
      <c r="L22" s="6">
        <v>254</v>
      </c>
      <c r="M22" s="5">
        <v>150</v>
      </c>
      <c r="N22" s="6">
        <v>132</v>
      </c>
      <c r="O22" s="5">
        <v>172</v>
      </c>
      <c r="P22" s="6">
        <v>61</v>
      </c>
      <c r="Q22" s="5">
        <v>62</v>
      </c>
      <c r="R22" s="6">
        <v>60</v>
      </c>
      <c r="S22" s="5">
        <v>35</v>
      </c>
      <c r="T22" s="6">
        <v>130</v>
      </c>
      <c r="U22" s="5">
        <v>119</v>
      </c>
      <c r="V22" s="6">
        <v>0</v>
      </c>
      <c r="W22" s="2">
        <v>162</v>
      </c>
      <c r="X22" s="2">
        <v>186</v>
      </c>
      <c r="Y22" s="2">
        <v>103</v>
      </c>
      <c r="Z22" s="2">
        <v>155</v>
      </c>
      <c r="AA22" s="2">
        <v>158</v>
      </c>
      <c r="AB22" s="2">
        <v>211</v>
      </c>
      <c r="AC22" s="2">
        <v>88</v>
      </c>
      <c r="AD22" s="2">
        <v>163</v>
      </c>
      <c r="AE22" s="2">
        <v>51</v>
      </c>
      <c r="AF22" s="2">
        <v>164</v>
      </c>
      <c r="AG22" s="2">
        <v>88</v>
      </c>
      <c r="AH22" s="2">
        <v>201</v>
      </c>
      <c r="AI22" s="2">
        <v>172</v>
      </c>
      <c r="AJ22" s="2">
        <v>58</v>
      </c>
      <c r="AK22" s="2">
        <v>153</v>
      </c>
      <c r="AL22" s="2">
        <v>191</v>
      </c>
      <c r="AM22" s="2">
        <v>117</v>
      </c>
      <c r="AN22" s="2">
        <v>149</v>
      </c>
      <c r="AO22" s="2">
        <v>153</v>
      </c>
      <c r="AP22" s="2">
        <v>328</v>
      </c>
      <c r="AQ22" s="2">
        <v>40</v>
      </c>
      <c r="AR22" s="2">
        <v>48</v>
      </c>
      <c r="AS22" s="2">
        <v>85</v>
      </c>
      <c r="AT22" s="2">
        <v>33</v>
      </c>
      <c r="AU22" s="2">
        <v>72</v>
      </c>
      <c r="AV22" s="2">
        <v>141</v>
      </c>
    </row>
    <row r="23" spans="1:48" x14ac:dyDescent="0.3">
      <c r="A23" s="1">
        <v>21</v>
      </c>
      <c r="B23" s="4" t="s">
        <v>33</v>
      </c>
      <c r="C23" s="5">
        <v>40</v>
      </c>
      <c r="D23" s="6">
        <v>332</v>
      </c>
      <c r="E23" s="5">
        <v>294</v>
      </c>
      <c r="F23" s="6">
        <v>322</v>
      </c>
      <c r="G23" s="5">
        <v>102</v>
      </c>
      <c r="H23" s="6">
        <v>142</v>
      </c>
      <c r="I23" s="5">
        <v>307</v>
      </c>
      <c r="J23" s="6">
        <v>278</v>
      </c>
      <c r="K23" s="9">
        <v>205</v>
      </c>
      <c r="L23" s="6">
        <v>352</v>
      </c>
      <c r="M23" s="5">
        <v>175</v>
      </c>
      <c r="N23" s="6">
        <v>71</v>
      </c>
      <c r="O23" s="5">
        <v>91</v>
      </c>
      <c r="P23" s="6">
        <v>145</v>
      </c>
      <c r="Q23" s="5">
        <v>142</v>
      </c>
      <c r="R23" s="6">
        <v>137</v>
      </c>
      <c r="S23" s="5">
        <v>133</v>
      </c>
      <c r="T23" s="6">
        <v>210</v>
      </c>
      <c r="U23" s="5">
        <v>270</v>
      </c>
      <c r="V23" s="6">
        <v>162</v>
      </c>
      <c r="W23" s="5">
        <v>0</v>
      </c>
      <c r="X23" s="2">
        <v>291</v>
      </c>
      <c r="Y23" s="2">
        <v>178</v>
      </c>
      <c r="Z23" s="2">
        <v>301</v>
      </c>
      <c r="AA23" s="2">
        <v>43</v>
      </c>
      <c r="AB23" s="2">
        <v>291</v>
      </c>
      <c r="AC23" s="2">
        <v>117</v>
      </c>
      <c r="AD23" s="2">
        <v>240</v>
      </c>
      <c r="AE23" s="2">
        <v>201</v>
      </c>
      <c r="AF23" s="2">
        <v>116</v>
      </c>
      <c r="AG23" s="2">
        <v>80</v>
      </c>
      <c r="AH23" s="2">
        <v>108</v>
      </c>
      <c r="AI23" s="2">
        <v>20</v>
      </c>
      <c r="AJ23" s="2">
        <v>131</v>
      </c>
      <c r="AK23" s="2">
        <v>64</v>
      </c>
      <c r="AL23" s="2">
        <v>266</v>
      </c>
      <c r="AM23" s="2">
        <v>108</v>
      </c>
      <c r="AN23" s="2">
        <v>293</v>
      </c>
      <c r="AO23" s="2">
        <v>26</v>
      </c>
      <c r="AP23" s="2">
        <v>341</v>
      </c>
      <c r="AQ23" s="2">
        <v>190</v>
      </c>
      <c r="AR23" s="2">
        <v>127</v>
      </c>
      <c r="AS23" s="2">
        <v>88</v>
      </c>
      <c r="AT23" s="2">
        <v>173</v>
      </c>
      <c r="AU23" s="2">
        <v>101</v>
      </c>
      <c r="AV23" s="2">
        <v>30</v>
      </c>
    </row>
    <row r="24" spans="1:48" x14ac:dyDescent="0.3">
      <c r="A24" s="1">
        <v>22</v>
      </c>
      <c r="B24" s="4" t="s">
        <v>34</v>
      </c>
      <c r="C24" s="5">
        <v>250</v>
      </c>
      <c r="D24" s="6">
        <v>97</v>
      </c>
      <c r="E24" s="5">
        <v>95</v>
      </c>
      <c r="F24" s="6">
        <v>39</v>
      </c>
      <c r="G24" s="5">
        <v>273</v>
      </c>
      <c r="H24" s="6">
        <v>205</v>
      </c>
      <c r="I24" s="5">
        <v>130</v>
      </c>
      <c r="J24" s="6">
        <v>242</v>
      </c>
      <c r="K24" s="9">
        <v>98</v>
      </c>
      <c r="L24" s="6">
        <v>73</v>
      </c>
      <c r="M24" s="5">
        <v>320</v>
      </c>
      <c r="N24" s="6">
        <v>224</v>
      </c>
      <c r="O24" s="5">
        <v>248</v>
      </c>
      <c r="P24" s="6">
        <v>230</v>
      </c>
      <c r="Q24" s="5">
        <v>230</v>
      </c>
      <c r="R24" s="6">
        <v>225</v>
      </c>
      <c r="S24" s="5">
        <v>202</v>
      </c>
      <c r="T24" s="6">
        <v>179</v>
      </c>
      <c r="U24" s="5">
        <v>67</v>
      </c>
      <c r="V24" s="6">
        <v>186</v>
      </c>
      <c r="W24" s="5">
        <v>291</v>
      </c>
      <c r="X24" s="6">
        <v>0</v>
      </c>
      <c r="Y24" s="2">
        <v>202</v>
      </c>
      <c r="Z24" s="2">
        <v>131</v>
      </c>
      <c r="AA24" s="2">
        <v>252</v>
      </c>
      <c r="AB24" s="2">
        <v>224</v>
      </c>
      <c r="AC24" s="2">
        <v>226</v>
      </c>
      <c r="AD24" s="2">
        <v>227</v>
      </c>
      <c r="AE24" s="2">
        <v>141</v>
      </c>
      <c r="AF24" s="2">
        <v>206</v>
      </c>
      <c r="AG24" s="2">
        <v>253</v>
      </c>
      <c r="AH24" s="2">
        <v>240</v>
      </c>
      <c r="AI24" s="2">
        <v>274</v>
      </c>
      <c r="AJ24" s="2">
        <v>226</v>
      </c>
      <c r="AK24" s="2">
        <v>245</v>
      </c>
      <c r="AL24" s="2">
        <v>212</v>
      </c>
      <c r="AM24" s="2">
        <v>185</v>
      </c>
      <c r="AN24" s="2">
        <v>148</v>
      </c>
      <c r="AO24" s="2">
        <v>264</v>
      </c>
      <c r="AP24" s="2">
        <v>155</v>
      </c>
      <c r="AQ24" s="2">
        <v>146</v>
      </c>
      <c r="AR24" s="2">
        <v>212</v>
      </c>
      <c r="AS24" s="2">
        <v>221</v>
      </c>
      <c r="AT24" s="2">
        <v>171</v>
      </c>
      <c r="AU24" s="2">
        <v>210</v>
      </c>
      <c r="AV24" s="2">
        <v>265</v>
      </c>
    </row>
    <row r="25" spans="1:48" x14ac:dyDescent="0.3">
      <c r="A25" s="1">
        <v>23</v>
      </c>
      <c r="B25" s="4" t="s">
        <v>35</v>
      </c>
      <c r="C25" s="5">
        <v>160</v>
      </c>
      <c r="D25" s="6">
        <v>309</v>
      </c>
      <c r="E25" s="5">
        <v>289</v>
      </c>
      <c r="F25" s="6">
        <v>234</v>
      </c>
      <c r="G25" s="5">
        <v>225</v>
      </c>
      <c r="H25" s="6">
        <v>81</v>
      </c>
      <c r="I25" s="5">
        <v>331</v>
      </c>
      <c r="J25" s="6">
        <v>110</v>
      </c>
      <c r="K25" s="9">
        <v>112</v>
      </c>
      <c r="L25" s="6">
        <v>267</v>
      </c>
      <c r="M25" s="5">
        <v>168</v>
      </c>
      <c r="N25" s="6">
        <v>198</v>
      </c>
      <c r="O25" s="5">
        <v>221</v>
      </c>
      <c r="P25" s="6">
        <v>45</v>
      </c>
      <c r="Q25" s="5">
        <v>64</v>
      </c>
      <c r="R25" s="6">
        <v>56</v>
      </c>
      <c r="S25" s="5">
        <v>72</v>
      </c>
      <c r="T25" s="6">
        <v>30</v>
      </c>
      <c r="U25" s="5">
        <v>148</v>
      </c>
      <c r="V25" s="6">
        <v>103</v>
      </c>
      <c r="W25" s="5">
        <v>178</v>
      </c>
      <c r="X25" s="6">
        <v>202</v>
      </c>
      <c r="Y25" s="5">
        <v>0</v>
      </c>
      <c r="Z25" s="2">
        <v>157</v>
      </c>
      <c r="AA25" s="2">
        <v>166</v>
      </c>
      <c r="AB25" s="2">
        <v>119</v>
      </c>
      <c r="AC25" s="2">
        <v>167</v>
      </c>
      <c r="AD25" s="2">
        <v>69</v>
      </c>
      <c r="AE25" s="2">
        <v>121</v>
      </c>
      <c r="AF25" s="2">
        <v>242</v>
      </c>
      <c r="AG25" s="2">
        <v>97</v>
      </c>
      <c r="AH25" s="2">
        <v>231</v>
      </c>
      <c r="AI25" s="2">
        <v>184</v>
      </c>
      <c r="AJ25" s="2">
        <v>60</v>
      </c>
      <c r="AK25" s="2">
        <v>187</v>
      </c>
      <c r="AL25" s="2">
        <v>90</v>
      </c>
      <c r="AM25" s="2">
        <v>193</v>
      </c>
      <c r="AN25" s="2">
        <v>150</v>
      </c>
      <c r="AO25" s="2">
        <v>163</v>
      </c>
      <c r="AP25" s="2">
        <v>344</v>
      </c>
      <c r="AQ25" s="2">
        <v>87</v>
      </c>
      <c r="AR25" s="2">
        <v>56</v>
      </c>
      <c r="AS25" s="2">
        <v>163</v>
      </c>
      <c r="AT25" s="2">
        <v>111</v>
      </c>
      <c r="AU25" s="2">
        <v>151</v>
      </c>
      <c r="AV25" s="2">
        <v>148</v>
      </c>
    </row>
    <row r="26" spans="1:48" x14ac:dyDescent="0.3">
      <c r="A26" s="1">
        <v>24</v>
      </c>
      <c r="B26" s="4" t="s">
        <v>36</v>
      </c>
      <c r="C26" s="5">
        <v>286</v>
      </c>
      <c r="D26" s="6">
        <v>190</v>
      </c>
      <c r="E26" s="5">
        <v>185</v>
      </c>
      <c r="F26" s="6">
        <v>130</v>
      </c>
      <c r="G26" s="5">
        <v>290</v>
      </c>
      <c r="H26" s="6">
        <v>180</v>
      </c>
      <c r="I26" s="5">
        <v>232</v>
      </c>
      <c r="J26" s="6">
        <v>138</v>
      </c>
      <c r="K26" s="9">
        <v>82</v>
      </c>
      <c r="L26" s="6">
        <v>110</v>
      </c>
      <c r="M26" s="5">
        <v>291</v>
      </c>
      <c r="N26" s="6">
        <v>242</v>
      </c>
      <c r="O26" s="5">
        <v>291</v>
      </c>
      <c r="P26" s="6">
        <v>208</v>
      </c>
      <c r="Q26" s="5">
        <v>206</v>
      </c>
      <c r="R26" s="6">
        <v>201</v>
      </c>
      <c r="S26" s="5">
        <v>183</v>
      </c>
      <c r="T26" s="6">
        <v>141</v>
      </c>
      <c r="U26" s="5">
        <v>119</v>
      </c>
      <c r="V26" s="6">
        <v>155</v>
      </c>
      <c r="W26" s="5">
        <v>301</v>
      </c>
      <c r="X26" s="6">
        <v>131</v>
      </c>
      <c r="Y26" s="5">
        <v>157</v>
      </c>
      <c r="Z26" s="6">
        <v>0</v>
      </c>
      <c r="AA26" s="2">
        <v>271</v>
      </c>
      <c r="AB26" s="2">
        <v>118</v>
      </c>
      <c r="AC26" s="2">
        <v>201</v>
      </c>
      <c r="AD26" s="2">
        <v>126</v>
      </c>
      <c r="AE26" s="2">
        <v>105</v>
      </c>
      <c r="AF26" s="2">
        <v>275</v>
      </c>
      <c r="AG26" s="2">
        <v>226</v>
      </c>
      <c r="AH26" s="2">
        <v>310</v>
      </c>
      <c r="AI26" s="2">
        <v>280</v>
      </c>
      <c r="AJ26" s="2">
        <v>202</v>
      </c>
      <c r="AK26" s="2">
        <v>264</v>
      </c>
      <c r="AL26" s="2">
        <v>103</v>
      </c>
      <c r="AM26" s="2">
        <v>225</v>
      </c>
      <c r="AN26" s="2">
        <v>47</v>
      </c>
      <c r="AO26" s="2">
        <v>273</v>
      </c>
      <c r="AP26" s="2">
        <v>248</v>
      </c>
      <c r="AQ26" s="2">
        <v>120</v>
      </c>
      <c r="AR26" s="2">
        <v>186</v>
      </c>
      <c r="AS26" s="2">
        <v>201</v>
      </c>
      <c r="AT26" s="2">
        <v>146</v>
      </c>
      <c r="AU26" s="2">
        <v>185</v>
      </c>
      <c r="AV26" s="2">
        <v>246</v>
      </c>
    </row>
    <row r="27" spans="1:48" x14ac:dyDescent="0.3">
      <c r="A27" s="1">
        <v>25</v>
      </c>
      <c r="B27" s="4" t="s">
        <v>37</v>
      </c>
      <c r="C27" s="5">
        <v>37</v>
      </c>
      <c r="D27" s="6">
        <v>297</v>
      </c>
      <c r="E27" s="5">
        <v>258</v>
      </c>
      <c r="F27" s="6">
        <v>284</v>
      </c>
      <c r="G27" s="5">
        <v>78</v>
      </c>
      <c r="H27" s="6">
        <v>139</v>
      </c>
      <c r="I27" s="5">
        <v>270</v>
      </c>
      <c r="J27" s="6">
        <v>271</v>
      </c>
      <c r="K27" s="9">
        <v>193</v>
      </c>
      <c r="L27" s="6">
        <v>320</v>
      </c>
      <c r="M27" s="5">
        <v>218</v>
      </c>
      <c r="N27" s="6">
        <v>35</v>
      </c>
      <c r="O27" s="5">
        <v>65</v>
      </c>
      <c r="P27" s="6">
        <v>140</v>
      </c>
      <c r="Q27" s="5">
        <v>137</v>
      </c>
      <c r="R27" s="6">
        <v>136</v>
      </c>
      <c r="S27" s="5">
        <v>127</v>
      </c>
      <c r="T27" s="6">
        <v>201</v>
      </c>
      <c r="U27" s="5">
        <v>239</v>
      </c>
      <c r="V27" s="6">
        <v>158</v>
      </c>
      <c r="W27" s="5">
        <v>43</v>
      </c>
      <c r="X27" s="6">
        <v>252</v>
      </c>
      <c r="Y27" s="5">
        <v>166</v>
      </c>
      <c r="Z27" s="6">
        <v>271</v>
      </c>
      <c r="AA27" s="5">
        <v>0</v>
      </c>
      <c r="AB27" s="2">
        <v>291</v>
      </c>
      <c r="AC27" s="2">
        <v>80</v>
      </c>
      <c r="AD27" s="2">
        <v>242</v>
      </c>
      <c r="AE27" s="2">
        <v>164</v>
      </c>
      <c r="AF27" s="2">
        <v>93</v>
      </c>
      <c r="AG27" s="2">
        <v>76</v>
      </c>
      <c r="AH27" s="2">
        <v>86</v>
      </c>
      <c r="AI27" s="2">
        <v>62</v>
      </c>
      <c r="AJ27" s="2">
        <v>148</v>
      </c>
      <c r="AK27" s="2">
        <v>40</v>
      </c>
      <c r="AL27" s="2">
        <v>261</v>
      </c>
      <c r="AM27" s="2">
        <v>74</v>
      </c>
      <c r="AN27" s="2">
        <v>253</v>
      </c>
      <c r="AO27" s="2">
        <v>17</v>
      </c>
      <c r="AP27" s="2">
        <v>308</v>
      </c>
      <c r="AQ27" s="2">
        <v>160</v>
      </c>
      <c r="AR27" s="2">
        <v>120</v>
      </c>
      <c r="AS27" s="2">
        <v>86</v>
      </c>
      <c r="AT27" s="2">
        <v>142</v>
      </c>
      <c r="AU27" s="2">
        <v>96</v>
      </c>
      <c r="AV27" s="2">
        <v>21</v>
      </c>
    </row>
    <row r="28" spans="1:48" x14ac:dyDescent="0.3">
      <c r="A28" s="1">
        <v>26</v>
      </c>
      <c r="B28" s="4" t="s">
        <v>38</v>
      </c>
      <c r="C28" s="5">
        <v>265</v>
      </c>
      <c r="D28" s="6">
        <v>300</v>
      </c>
      <c r="E28" s="5">
        <v>296</v>
      </c>
      <c r="F28" s="6">
        <v>241</v>
      </c>
      <c r="G28" s="5">
        <v>328</v>
      </c>
      <c r="H28" s="6">
        <v>185</v>
      </c>
      <c r="I28" s="5">
        <v>341</v>
      </c>
      <c r="J28" s="6">
        <v>25</v>
      </c>
      <c r="K28" s="9">
        <v>152</v>
      </c>
      <c r="L28" s="6">
        <v>221</v>
      </c>
      <c r="M28" s="5">
        <v>221</v>
      </c>
      <c r="N28" s="6">
        <v>305</v>
      </c>
      <c r="O28" s="5">
        <v>325</v>
      </c>
      <c r="P28" s="6">
        <v>153</v>
      </c>
      <c r="Q28" s="5">
        <v>182</v>
      </c>
      <c r="R28" s="6">
        <v>178</v>
      </c>
      <c r="S28" s="5">
        <v>191</v>
      </c>
      <c r="T28" s="6">
        <v>110</v>
      </c>
      <c r="U28" s="5">
        <v>188</v>
      </c>
      <c r="V28" s="6">
        <v>211</v>
      </c>
      <c r="W28" s="5">
        <v>291</v>
      </c>
      <c r="X28" s="6">
        <v>224</v>
      </c>
      <c r="Y28" s="5">
        <v>119</v>
      </c>
      <c r="Z28" s="6">
        <v>118</v>
      </c>
      <c r="AA28" s="5">
        <v>291</v>
      </c>
      <c r="AB28" s="6">
        <v>0</v>
      </c>
      <c r="AC28" s="2">
        <v>291</v>
      </c>
      <c r="AD28" s="2">
        <v>58</v>
      </c>
      <c r="AE28" s="2">
        <v>177</v>
      </c>
      <c r="AF28" s="2">
        <v>367</v>
      </c>
      <c r="AG28" s="2">
        <v>221</v>
      </c>
      <c r="AH28" s="2">
        <v>355</v>
      </c>
      <c r="AI28" s="2">
        <v>288</v>
      </c>
      <c r="AJ28" s="2">
        <v>184</v>
      </c>
      <c r="AK28" s="2">
        <v>312</v>
      </c>
      <c r="AL28" s="2">
        <v>40</v>
      </c>
      <c r="AM28" s="2">
        <v>320</v>
      </c>
      <c r="AN28" s="2">
        <v>85</v>
      </c>
      <c r="AO28" s="2">
        <v>288</v>
      </c>
      <c r="AP28" s="2">
        <v>361</v>
      </c>
      <c r="AQ28" s="2">
        <v>192</v>
      </c>
      <c r="AR28" s="2">
        <v>181</v>
      </c>
      <c r="AS28" s="2">
        <v>268</v>
      </c>
      <c r="AT28" s="2">
        <v>219</v>
      </c>
      <c r="AU28" s="2">
        <v>255</v>
      </c>
      <c r="AV28" s="2">
        <v>273</v>
      </c>
    </row>
    <row r="29" spans="1:48" x14ac:dyDescent="0.3">
      <c r="A29" s="1">
        <v>27</v>
      </c>
      <c r="B29" s="4" t="s">
        <v>39</v>
      </c>
      <c r="C29" s="5">
        <v>75</v>
      </c>
      <c r="D29" s="6">
        <v>275</v>
      </c>
      <c r="E29" s="5">
        <v>236</v>
      </c>
      <c r="F29" s="6">
        <v>262</v>
      </c>
      <c r="G29" s="5">
        <v>104</v>
      </c>
      <c r="H29" s="6">
        <v>120</v>
      </c>
      <c r="I29" s="5">
        <v>250</v>
      </c>
      <c r="J29" s="6">
        <v>272</v>
      </c>
      <c r="K29" s="9">
        <v>125</v>
      </c>
      <c r="L29" s="6">
        <v>291</v>
      </c>
      <c r="M29" s="5">
        <v>230</v>
      </c>
      <c r="N29" s="6">
        <v>49</v>
      </c>
      <c r="O29" s="5">
        <v>93</v>
      </c>
      <c r="P29" s="6">
        <v>140</v>
      </c>
      <c r="Q29" s="5">
        <v>140</v>
      </c>
      <c r="R29" s="6">
        <v>134</v>
      </c>
      <c r="S29" s="5">
        <v>112</v>
      </c>
      <c r="T29" s="6">
        <v>202</v>
      </c>
      <c r="U29" s="5">
        <v>170</v>
      </c>
      <c r="V29" s="6">
        <v>88</v>
      </c>
      <c r="W29" s="5">
        <v>117</v>
      </c>
      <c r="X29" s="6">
        <v>226</v>
      </c>
      <c r="Y29" s="5">
        <v>167</v>
      </c>
      <c r="Z29" s="6">
        <v>201</v>
      </c>
      <c r="AA29" s="5">
        <v>80</v>
      </c>
      <c r="AB29" s="6">
        <v>291</v>
      </c>
      <c r="AC29" s="5">
        <v>0</v>
      </c>
      <c r="AD29" s="2">
        <v>241</v>
      </c>
      <c r="AE29" s="2">
        <v>95</v>
      </c>
      <c r="AF29" s="2">
        <v>83</v>
      </c>
      <c r="AG29" s="2">
        <v>101</v>
      </c>
      <c r="AH29" s="2">
        <v>118</v>
      </c>
      <c r="AI29" s="2">
        <v>123</v>
      </c>
      <c r="AJ29" s="2">
        <v>133</v>
      </c>
      <c r="AK29" s="2">
        <v>70</v>
      </c>
      <c r="AL29" s="2">
        <v>267</v>
      </c>
      <c r="AM29" s="2">
        <v>37</v>
      </c>
      <c r="AN29" s="2">
        <v>183</v>
      </c>
      <c r="AO29" s="2">
        <v>92</v>
      </c>
      <c r="AP29" s="2">
        <v>285</v>
      </c>
      <c r="AQ29" s="2">
        <v>90</v>
      </c>
      <c r="AR29" s="2">
        <v>123</v>
      </c>
      <c r="AS29" s="2">
        <v>33</v>
      </c>
      <c r="AT29" s="2">
        <v>60</v>
      </c>
      <c r="AU29" s="2">
        <v>20</v>
      </c>
      <c r="AV29" s="2">
        <v>89</v>
      </c>
    </row>
    <row r="30" spans="1:48" x14ac:dyDescent="0.3">
      <c r="A30" s="1">
        <v>28</v>
      </c>
      <c r="B30" s="4" t="s">
        <v>40</v>
      </c>
      <c r="C30" s="5">
        <v>232</v>
      </c>
      <c r="D30" s="6">
        <v>307</v>
      </c>
      <c r="E30" s="5">
        <v>304</v>
      </c>
      <c r="F30" s="6">
        <v>249</v>
      </c>
      <c r="G30" s="5">
        <v>297</v>
      </c>
      <c r="H30" s="6">
        <v>150</v>
      </c>
      <c r="I30" s="5">
        <v>248</v>
      </c>
      <c r="J30" s="6">
        <v>40</v>
      </c>
      <c r="K30" s="9">
        <v>137</v>
      </c>
      <c r="L30" s="6">
        <v>230</v>
      </c>
      <c r="M30" s="5">
        <v>222</v>
      </c>
      <c r="N30" s="6">
        <v>270</v>
      </c>
      <c r="O30" s="5">
        <v>287</v>
      </c>
      <c r="P30" s="6">
        <v>115</v>
      </c>
      <c r="Q30" s="5">
        <v>127</v>
      </c>
      <c r="R30" s="6">
        <v>125</v>
      </c>
      <c r="S30" s="5">
        <v>139</v>
      </c>
      <c r="T30" s="6">
        <v>56</v>
      </c>
      <c r="U30" s="5">
        <v>171</v>
      </c>
      <c r="V30" s="6">
        <v>163</v>
      </c>
      <c r="W30" s="5">
        <v>240</v>
      </c>
      <c r="X30" s="6">
        <v>227</v>
      </c>
      <c r="Y30" s="5">
        <v>69</v>
      </c>
      <c r="Z30" s="6">
        <v>126</v>
      </c>
      <c r="AA30" s="5">
        <v>242</v>
      </c>
      <c r="AB30" s="6">
        <v>58</v>
      </c>
      <c r="AC30" s="5">
        <v>241</v>
      </c>
      <c r="AD30" s="6">
        <v>0</v>
      </c>
      <c r="AE30" s="2">
        <v>152</v>
      </c>
      <c r="AF30" s="2">
        <v>320</v>
      </c>
      <c r="AG30" s="2">
        <v>172</v>
      </c>
      <c r="AH30" s="2">
        <v>307</v>
      </c>
      <c r="AI30" s="2">
        <v>253</v>
      </c>
      <c r="AJ30" s="2">
        <v>133</v>
      </c>
      <c r="AK30" s="2">
        <v>261</v>
      </c>
      <c r="AL30" s="2">
        <v>25</v>
      </c>
      <c r="AM30" s="2">
        <v>270</v>
      </c>
      <c r="AN30" s="2">
        <v>96</v>
      </c>
      <c r="AO30" s="2">
        <v>238</v>
      </c>
      <c r="AP30" s="2">
        <v>365</v>
      </c>
      <c r="AQ30" s="2">
        <v>155</v>
      </c>
      <c r="AR30" s="2">
        <v>132</v>
      </c>
      <c r="AS30" s="2">
        <v>235</v>
      </c>
      <c r="AT30" s="2">
        <v>202</v>
      </c>
      <c r="AU30" s="2">
        <v>225</v>
      </c>
      <c r="AV30" s="2">
        <v>225</v>
      </c>
    </row>
    <row r="31" spans="1:48" x14ac:dyDescent="0.3">
      <c r="A31" s="1">
        <v>29</v>
      </c>
      <c r="B31" s="4" t="s">
        <v>41</v>
      </c>
      <c r="C31" s="5">
        <v>137</v>
      </c>
      <c r="D31" s="6">
        <v>231</v>
      </c>
      <c r="E31" s="5">
        <v>229</v>
      </c>
      <c r="F31" s="6">
        <v>173</v>
      </c>
      <c r="G31" s="5">
        <v>207</v>
      </c>
      <c r="H31" s="6">
        <v>85</v>
      </c>
      <c r="I31" s="5">
        <v>246</v>
      </c>
      <c r="J31" s="6">
        <v>174</v>
      </c>
      <c r="K31" s="9">
        <v>50</v>
      </c>
      <c r="L31" s="6">
        <v>206</v>
      </c>
      <c r="M31" s="5">
        <v>197</v>
      </c>
      <c r="N31" s="6">
        <v>139</v>
      </c>
      <c r="O31" s="5">
        <v>174</v>
      </c>
      <c r="P31" s="6">
        <v>105</v>
      </c>
      <c r="Q31" s="5">
        <v>105</v>
      </c>
      <c r="R31" s="6">
        <v>99</v>
      </c>
      <c r="S31" s="5">
        <v>76</v>
      </c>
      <c r="T31" s="6">
        <v>95</v>
      </c>
      <c r="U31" s="5">
        <v>75</v>
      </c>
      <c r="V31" s="6">
        <v>51</v>
      </c>
      <c r="W31" s="5">
        <v>201</v>
      </c>
      <c r="X31" s="6">
        <v>141</v>
      </c>
      <c r="Y31" s="5">
        <v>121</v>
      </c>
      <c r="Z31" s="6">
        <v>105</v>
      </c>
      <c r="AA31" s="5">
        <v>164</v>
      </c>
      <c r="AB31" s="6">
        <v>177</v>
      </c>
      <c r="AC31" s="5">
        <v>95</v>
      </c>
      <c r="AD31" s="6">
        <v>152</v>
      </c>
      <c r="AE31" s="5">
        <v>0</v>
      </c>
      <c r="AF31" s="2">
        <v>170</v>
      </c>
      <c r="AG31" s="2">
        <v>130</v>
      </c>
      <c r="AH31" s="2">
        <v>205</v>
      </c>
      <c r="AI31" s="2">
        <v>184</v>
      </c>
      <c r="AJ31" s="2">
        <v>95</v>
      </c>
      <c r="AK31" s="2">
        <v>159</v>
      </c>
      <c r="AL31" s="2">
        <v>165</v>
      </c>
      <c r="AM31" s="2">
        <v>134</v>
      </c>
      <c r="AN31" s="2">
        <v>100</v>
      </c>
      <c r="AO31" s="2">
        <v>175</v>
      </c>
      <c r="AP31" s="2">
        <v>280</v>
      </c>
      <c r="AQ31" s="2">
        <v>20</v>
      </c>
      <c r="AR31" s="2">
        <v>89</v>
      </c>
      <c r="AS31" s="2">
        <v>91</v>
      </c>
      <c r="AT31" s="2">
        <v>45</v>
      </c>
      <c r="AU31" s="2">
        <v>80</v>
      </c>
      <c r="AV31" s="2">
        <v>176</v>
      </c>
    </row>
    <row r="32" spans="1:48" x14ac:dyDescent="0.3">
      <c r="A32" s="1">
        <v>30</v>
      </c>
      <c r="B32" s="4" t="s">
        <v>42</v>
      </c>
      <c r="C32" s="5">
        <v>106</v>
      </c>
      <c r="D32" s="6">
        <v>275</v>
      </c>
      <c r="E32" s="5">
        <v>237</v>
      </c>
      <c r="F32" s="6">
        <v>263</v>
      </c>
      <c r="G32" s="5">
        <v>64</v>
      </c>
      <c r="H32" s="6">
        <v>199</v>
      </c>
      <c r="I32" s="5">
        <v>251</v>
      </c>
      <c r="J32" s="6">
        <v>350</v>
      </c>
      <c r="K32" s="9">
        <v>202</v>
      </c>
      <c r="L32" s="6">
        <v>294</v>
      </c>
      <c r="M32" s="5">
        <v>288</v>
      </c>
      <c r="N32" s="6">
        <v>65</v>
      </c>
      <c r="O32" s="5">
        <v>31</v>
      </c>
      <c r="P32" s="6">
        <v>211</v>
      </c>
      <c r="Q32" s="5">
        <v>212</v>
      </c>
      <c r="R32" s="6">
        <v>205</v>
      </c>
      <c r="S32" s="5">
        <v>187</v>
      </c>
      <c r="T32" s="6">
        <v>273</v>
      </c>
      <c r="U32" s="5">
        <v>203</v>
      </c>
      <c r="V32" s="6">
        <v>164</v>
      </c>
      <c r="W32" s="5">
        <v>116</v>
      </c>
      <c r="X32" s="6">
        <v>206</v>
      </c>
      <c r="Y32" s="5">
        <v>242</v>
      </c>
      <c r="Z32" s="6">
        <v>275</v>
      </c>
      <c r="AA32" s="5">
        <v>93</v>
      </c>
      <c r="AB32" s="6">
        <v>367</v>
      </c>
      <c r="AC32" s="5">
        <v>83</v>
      </c>
      <c r="AD32" s="6">
        <v>320</v>
      </c>
      <c r="AE32" s="5">
        <v>170</v>
      </c>
      <c r="AF32" s="6">
        <v>0</v>
      </c>
      <c r="AG32" s="2">
        <v>145</v>
      </c>
      <c r="AH32" s="2">
        <v>40</v>
      </c>
      <c r="AI32" s="2">
        <v>117</v>
      </c>
      <c r="AJ32" s="2">
        <v>208</v>
      </c>
      <c r="AK32" s="2">
        <v>55</v>
      </c>
      <c r="AL32" s="2">
        <v>340</v>
      </c>
      <c r="AM32" s="2">
        <v>75</v>
      </c>
      <c r="AN32" s="2">
        <v>270</v>
      </c>
      <c r="AO32" s="2">
        <v>95</v>
      </c>
      <c r="AP32" s="2">
        <v>284</v>
      </c>
      <c r="AQ32" s="2">
        <v>165</v>
      </c>
      <c r="AR32" s="2">
        <v>202</v>
      </c>
      <c r="AS32" s="2">
        <v>103</v>
      </c>
      <c r="AT32" s="2">
        <v>145</v>
      </c>
      <c r="AU32" s="2">
        <v>98</v>
      </c>
      <c r="AV32" s="2">
        <v>96</v>
      </c>
    </row>
    <row r="33" spans="1:48" x14ac:dyDescent="0.3">
      <c r="A33" s="1">
        <v>31</v>
      </c>
      <c r="B33" s="4" t="s">
        <v>43</v>
      </c>
      <c r="C33" s="5">
        <v>65</v>
      </c>
      <c r="D33" s="6">
        <v>343</v>
      </c>
      <c r="E33" s="5">
        <v>325</v>
      </c>
      <c r="F33" s="6">
        <v>285</v>
      </c>
      <c r="G33" s="5">
        <v>132</v>
      </c>
      <c r="H33" s="6">
        <v>67</v>
      </c>
      <c r="I33" s="5">
        <v>341</v>
      </c>
      <c r="J33" s="6">
        <v>204</v>
      </c>
      <c r="K33" s="9">
        <v>157</v>
      </c>
      <c r="L33" s="6">
        <v>317</v>
      </c>
      <c r="M33" s="5">
        <v>154</v>
      </c>
      <c r="N33" s="6">
        <v>103</v>
      </c>
      <c r="O33" s="5">
        <v>121</v>
      </c>
      <c r="P33" s="6">
        <v>70</v>
      </c>
      <c r="Q33" s="5">
        <v>67</v>
      </c>
      <c r="R33" s="6">
        <v>63</v>
      </c>
      <c r="S33" s="5">
        <v>57</v>
      </c>
      <c r="T33" s="6">
        <v>128</v>
      </c>
      <c r="U33" s="5">
        <v>193</v>
      </c>
      <c r="V33" s="6">
        <v>88</v>
      </c>
      <c r="W33" s="5">
        <v>80</v>
      </c>
      <c r="X33" s="6">
        <v>253</v>
      </c>
      <c r="Y33" s="5">
        <v>97</v>
      </c>
      <c r="Z33" s="6">
        <v>226</v>
      </c>
      <c r="AA33" s="5">
        <v>76</v>
      </c>
      <c r="AB33" s="6">
        <v>221</v>
      </c>
      <c r="AC33" s="5">
        <v>101</v>
      </c>
      <c r="AD33" s="6">
        <v>172</v>
      </c>
      <c r="AE33" s="5">
        <v>130</v>
      </c>
      <c r="AF33" s="6">
        <v>145</v>
      </c>
      <c r="AG33" s="5">
        <v>0</v>
      </c>
      <c r="AH33" s="2">
        <v>137</v>
      </c>
      <c r="AI33" s="2">
        <v>92</v>
      </c>
      <c r="AJ33" s="2">
        <v>56</v>
      </c>
      <c r="AK33" s="2">
        <v>95</v>
      </c>
      <c r="AL33" s="2">
        <v>194</v>
      </c>
      <c r="AM33" s="2">
        <v>127</v>
      </c>
      <c r="AN33" s="2">
        <v>257</v>
      </c>
      <c r="AO33" s="2">
        <v>77</v>
      </c>
      <c r="AP33" s="2">
        <v>372</v>
      </c>
      <c r="AQ33" s="2">
        <v>119</v>
      </c>
      <c r="AR33" s="2">
        <v>50</v>
      </c>
      <c r="AS33" s="2">
        <v>77</v>
      </c>
      <c r="AT33" s="2">
        <v>110</v>
      </c>
      <c r="AU33" s="2">
        <v>90</v>
      </c>
      <c r="AV33" s="2">
        <v>58</v>
      </c>
    </row>
    <row r="34" spans="1:48" x14ac:dyDescent="0.3">
      <c r="A34" s="1">
        <v>32</v>
      </c>
      <c r="B34" s="4" t="s">
        <v>44</v>
      </c>
      <c r="C34" s="5">
        <v>100</v>
      </c>
      <c r="D34" s="6">
        <v>310</v>
      </c>
      <c r="E34" s="5">
        <v>272</v>
      </c>
      <c r="F34" s="6">
        <v>298</v>
      </c>
      <c r="G34" s="5">
        <v>30</v>
      </c>
      <c r="H34" s="6">
        <v>227</v>
      </c>
      <c r="I34" s="5">
        <v>286</v>
      </c>
      <c r="J34" s="6">
        <v>335</v>
      </c>
      <c r="K34" s="9">
        <v>231</v>
      </c>
      <c r="L34" s="6">
        <v>331</v>
      </c>
      <c r="M34" s="5">
        <v>283</v>
      </c>
      <c r="N34" s="6">
        <v>65</v>
      </c>
      <c r="O34" s="5">
        <v>39</v>
      </c>
      <c r="P34" s="6">
        <v>203</v>
      </c>
      <c r="Q34" s="5">
        <v>203</v>
      </c>
      <c r="R34" s="6">
        <v>202</v>
      </c>
      <c r="S34" s="5">
        <v>186</v>
      </c>
      <c r="T34" s="6">
        <v>261</v>
      </c>
      <c r="U34" s="5">
        <v>242</v>
      </c>
      <c r="V34" s="6">
        <v>201</v>
      </c>
      <c r="W34" s="5">
        <v>108</v>
      </c>
      <c r="X34" s="6">
        <v>240</v>
      </c>
      <c r="Y34" s="5">
        <v>231</v>
      </c>
      <c r="Z34" s="6">
        <v>310</v>
      </c>
      <c r="AA34" s="5">
        <v>86</v>
      </c>
      <c r="AB34" s="6">
        <v>355</v>
      </c>
      <c r="AC34" s="5">
        <v>118</v>
      </c>
      <c r="AD34" s="6">
        <v>307</v>
      </c>
      <c r="AE34" s="5">
        <v>205</v>
      </c>
      <c r="AF34" s="6">
        <v>40</v>
      </c>
      <c r="AG34" s="5">
        <v>137</v>
      </c>
      <c r="AH34" s="6">
        <v>0</v>
      </c>
      <c r="AI34" s="100">
        <v>84</v>
      </c>
      <c r="AJ34" s="2">
        <v>193</v>
      </c>
      <c r="AK34" s="2">
        <v>48</v>
      </c>
      <c r="AL34" s="2">
        <v>327</v>
      </c>
      <c r="AM34" s="2">
        <v>110</v>
      </c>
      <c r="AN34" s="2">
        <v>302</v>
      </c>
      <c r="AO34" s="2">
        <v>88</v>
      </c>
      <c r="AP34" s="2">
        <v>320</v>
      </c>
      <c r="AQ34" s="2">
        <v>201</v>
      </c>
      <c r="AR34" s="2">
        <v>184</v>
      </c>
      <c r="AS34" s="2">
        <v>133</v>
      </c>
      <c r="AT34" s="2">
        <v>185</v>
      </c>
      <c r="AU34" s="2">
        <v>132</v>
      </c>
      <c r="AV34" s="2">
        <v>87</v>
      </c>
    </row>
    <row r="35" spans="1:48" x14ac:dyDescent="0.3">
      <c r="A35" s="1">
        <v>33</v>
      </c>
      <c r="B35" s="6" t="s">
        <v>235</v>
      </c>
      <c r="C35" s="101">
        <v>55</v>
      </c>
      <c r="D35" s="101">
        <v>349</v>
      </c>
      <c r="E35" s="101">
        <v>315</v>
      </c>
      <c r="F35" s="101">
        <v>314</v>
      </c>
      <c r="G35" s="101">
        <v>59</v>
      </c>
      <c r="H35" s="101">
        <v>152</v>
      </c>
      <c r="I35" s="101">
        <v>326</v>
      </c>
      <c r="J35" s="101">
        <v>285</v>
      </c>
      <c r="K35" s="101">
        <v>214</v>
      </c>
      <c r="L35" s="101">
        <v>341</v>
      </c>
      <c r="M35" s="101">
        <v>171</v>
      </c>
      <c r="N35" s="101">
        <v>87</v>
      </c>
      <c r="O35" s="101">
        <v>96</v>
      </c>
      <c r="P35" s="101">
        <v>150</v>
      </c>
      <c r="Q35" s="101">
        <v>151</v>
      </c>
      <c r="R35" s="101">
        <v>146</v>
      </c>
      <c r="S35" s="101">
        <v>139</v>
      </c>
      <c r="T35" s="101">
        <v>215</v>
      </c>
      <c r="U35" s="101">
        <v>248</v>
      </c>
      <c r="V35" s="101">
        <v>172</v>
      </c>
      <c r="W35" s="101">
        <v>20</v>
      </c>
      <c r="X35" s="101">
        <v>274</v>
      </c>
      <c r="Y35" s="101">
        <v>184</v>
      </c>
      <c r="Z35" s="101">
        <v>280</v>
      </c>
      <c r="AA35" s="101">
        <v>62</v>
      </c>
      <c r="AB35" s="101">
        <v>288</v>
      </c>
      <c r="AC35" s="101">
        <v>123</v>
      </c>
      <c r="AD35" s="101">
        <v>253</v>
      </c>
      <c r="AE35" s="101">
        <v>184</v>
      </c>
      <c r="AF35" s="101">
        <v>117</v>
      </c>
      <c r="AG35" s="101">
        <v>92</v>
      </c>
      <c r="AH35" s="101">
        <v>84</v>
      </c>
      <c r="AI35" s="102">
        <v>0</v>
      </c>
      <c r="AJ35" s="2">
        <v>145</v>
      </c>
      <c r="AK35" s="2">
        <v>80</v>
      </c>
      <c r="AL35" s="2">
        <v>274</v>
      </c>
      <c r="AM35" s="2">
        <v>123</v>
      </c>
      <c r="AN35" s="2">
        <v>269</v>
      </c>
      <c r="AO35" s="2">
        <v>45</v>
      </c>
      <c r="AP35" s="2">
        <v>355</v>
      </c>
      <c r="AQ35" s="2">
        <v>167</v>
      </c>
      <c r="AR35" s="2">
        <v>135</v>
      </c>
      <c r="AS35" s="2">
        <v>101</v>
      </c>
      <c r="AT35" s="2">
        <v>154</v>
      </c>
      <c r="AU35" s="2">
        <v>112</v>
      </c>
      <c r="AV35" s="2">
        <v>44</v>
      </c>
    </row>
    <row r="36" spans="1:48" x14ac:dyDescent="0.3">
      <c r="A36" s="1">
        <v>34</v>
      </c>
      <c r="B36" s="4" t="s">
        <v>12</v>
      </c>
      <c r="C36" s="5">
        <v>117</v>
      </c>
      <c r="D36" s="6">
        <v>311</v>
      </c>
      <c r="E36" s="5">
        <v>313</v>
      </c>
      <c r="F36" s="6">
        <v>258</v>
      </c>
      <c r="G36" s="5">
        <v>190</v>
      </c>
      <c r="H36" s="6">
        <v>40</v>
      </c>
      <c r="I36" s="5">
        <v>325</v>
      </c>
      <c r="J36" s="6">
        <v>165</v>
      </c>
      <c r="K36" s="9">
        <v>130</v>
      </c>
      <c r="L36" s="6">
        <v>311</v>
      </c>
      <c r="M36" s="5">
        <v>102</v>
      </c>
      <c r="N36" s="6">
        <v>169</v>
      </c>
      <c r="O36" s="5">
        <v>175</v>
      </c>
      <c r="P36" s="6">
        <v>25</v>
      </c>
      <c r="Q36" s="5">
        <v>15</v>
      </c>
      <c r="R36" s="6">
        <v>10</v>
      </c>
      <c r="S36" s="5">
        <v>25</v>
      </c>
      <c r="T36" s="6">
        <v>91</v>
      </c>
      <c r="U36" s="5">
        <v>171</v>
      </c>
      <c r="V36" s="6">
        <v>58</v>
      </c>
      <c r="W36" s="5">
        <v>131</v>
      </c>
      <c r="X36" s="6">
        <v>226</v>
      </c>
      <c r="Y36" s="5">
        <v>60</v>
      </c>
      <c r="Z36" s="6">
        <v>202</v>
      </c>
      <c r="AA36" s="5">
        <v>148</v>
      </c>
      <c r="AB36" s="6">
        <v>184</v>
      </c>
      <c r="AC36" s="5">
        <v>133</v>
      </c>
      <c r="AD36" s="6">
        <v>133</v>
      </c>
      <c r="AE36" s="5">
        <v>95</v>
      </c>
      <c r="AF36" s="6">
        <v>208</v>
      </c>
      <c r="AG36" s="5">
        <v>56</v>
      </c>
      <c r="AH36" s="6">
        <v>193</v>
      </c>
      <c r="AI36" s="99">
        <v>145</v>
      </c>
      <c r="AJ36" s="5">
        <v>0</v>
      </c>
      <c r="AK36" s="2">
        <v>150</v>
      </c>
      <c r="AL36" s="2">
        <v>160</v>
      </c>
      <c r="AM36" s="2">
        <v>165</v>
      </c>
      <c r="AN36" s="2">
        <v>190</v>
      </c>
      <c r="AO36" s="2">
        <v>131</v>
      </c>
      <c r="AP36" s="2">
        <v>370</v>
      </c>
      <c r="AQ36" s="2">
        <v>90</v>
      </c>
      <c r="AR36" s="2">
        <v>10</v>
      </c>
      <c r="AS36" s="2">
        <v>131</v>
      </c>
      <c r="AT36" s="2">
        <v>80</v>
      </c>
      <c r="AU36" s="2">
        <v>120</v>
      </c>
      <c r="AV36" s="2">
        <v>110</v>
      </c>
    </row>
    <row r="37" spans="1:48" x14ac:dyDescent="0.3">
      <c r="A37" s="1">
        <v>35</v>
      </c>
      <c r="B37" s="4" t="s">
        <v>45</v>
      </c>
      <c r="C37" s="5">
        <v>56</v>
      </c>
      <c r="D37" s="6">
        <v>290</v>
      </c>
      <c r="E37" s="5">
        <v>251</v>
      </c>
      <c r="F37" s="6">
        <v>277</v>
      </c>
      <c r="G37" s="5">
        <v>43</v>
      </c>
      <c r="H37" s="6">
        <v>160</v>
      </c>
      <c r="I37" s="5">
        <v>266</v>
      </c>
      <c r="J37" s="6">
        <v>292</v>
      </c>
      <c r="K37" s="9">
        <v>185</v>
      </c>
      <c r="L37" s="6">
        <v>309</v>
      </c>
      <c r="M37" s="5">
        <v>241</v>
      </c>
      <c r="N37" s="6">
        <v>23</v>
      </c>
      <c r="O37" s="5">
        <v>31</v>
      </c>
      <c r="P37" s="6">
        <v>160</v>
      </c>
      <c r="Q37" s="5">
        <v>161</v>
      </c>
      <c r="R37" s="6">
        <v>154</v>
      </c>
      <c r="S37" s="5">
        <v>145</v>
      </c>
      <c r="T37" s="6">
        <v>221</v>
      </c>
      <c r="U37" s="5">
        <v>232</v>
      </c>
      <c r="V37" s="6">
        <v>153</v>
      </c>
      <c r="W37" s="5">
        <v>64</v>
      </c>
      <c r="X37" s="6">
        <v>245</v>
      </c>
      <c r="Y37" s="5">
        <v>187</v>
      </c>
      <c r="Z37" s="6">
        <v>264</v>
      </c>
      <c r="AA37" s="5">
        <v>40</v>
      </c>
      <c r="AB37" s="6">
        <v>312</v>
      </c>
      <c r="AC37" s="5">
        <v>70</v>
      </c>
      <c r="AD37" s="6">
        <v>261</v>
      </c>
      <c r="AE37" s="5">
        <v>159</v>
      </c>
      <c r="AF37" s="6">
        <v>55</v>
      </c>
      <c r="AG37" s="5">
        <v>95</v>
      </c>
      <c r="AH37" s="6">
        <v>48</v>
      </c>
      <c r="AI37" s="99">
        <v>80</v>
      </c>
      <c r="AJ37" s="5">
        <v>150</v>
      </c>
      <c r="AK37" s="6">
        <v>0</v>
      </c>
      <c r="AL37" s="2">
        <v>283</v>
      </c>
      <c r="AM37" s="2">
        <v>65</v>
      </c>
      <c r="AN37" s="2">
        <v>260</v>
      </c>
      <c r="AO37" s="2">
        <v>42</v>
      </c>
      <c r="AP37" s="2">
        <v>300</v>
      </c>
      <c r="AQ37" s="2">
        <v>154</v>
      </c>
      <c r="AR37" s="2">
        <v>142</v>
      </c>
      <c r="AS37" s="2">
        <v>100</v>
      </c>
      <c r="AT37" s="2">
        <v>135</v>
      </c>
      <c r="AU37" s="2">
        <v>87</v>
      </c>
      <c r="AV37" s="2">
        <v>45</v>
      </c>
    </row>
    <row r="38" spans="1:48" x14ac:dyDescent="0.3">
      <c r="A38" s="1">
        <v>36</v>
      </c>
      <c r="B38" s="4" t="s">
        <v>46</v>
      </c>
      <c r="C38" s="5">
        <v>250</v>
      </c>
      <c r="D38" s="6">
        <v>287</v>
      </c>
      <c r="E38" s="5">
        <v>283</v>
      </c>
      <c r="F38" s="6">
        <v>228</v>
      </c>
      <c r="G38" s="5">
        <v>313</v>
      </c>
      <c r="H38" s="6">
        <v>167</v>
      </c>
      <c r="I38" s="5">
        <v>325</v>
      </c>
      <c r="J38" s="6">
        <v>50</v>
      </c>
      <c r="K38" s="9">
        <v>140</v>
      </c>
      <c r="L38" s="6">
        <v>211</v>
      </c>
      <c r="M38" s="5">
        <v>212</v>
      </c>
      <c r="N38" s="6">
        <v>291</v>
      </c>
      <c r="O38" s="5">
        <v>310</v>
      </c>
      <c r="P38" s="6">
        <v>138</v>
      </c>
      <c r="Q38" s="5">
        <v>149</v>
      </c>
      <c r="R38" s="6">
        <v>147</v>
      </c>
      <c r="S38" s="5">
        <v>164</v>
      </c>
      <c r="T38" s="6">
        <v>81</v>
      </c>
      <c r="U38" s="5">
        <v>175</v>
      </c>
      <c r="V38" s="6">
        <v>191</v>
      </c>
      <c r="W38" s="5">
        <v>266</v>
      </c>
      <c r="X38" s="6">
        <v>212</v>
      </c>
      <c r="Y38" s="5">
        <v>90</v>
      </c>
      <c r="Z38" s="6">
        <v>103</v>
      </c>
      <c r="AA38" s="5">
        <v>261</v>
      </c>
      <c r="AB38" s="6">
        <v>40</v>
      </c>
      <c r="AC38" s="5">
        <v>267</v>
      </c>
      <c r="AD38" s="6">
        <v>25</v>
      </c>
      <c r="AE38" s="5">
        <v>165</v>
      </c>
      <c r="AF38" s="6">
        <v>340</v>
      </c>
      <c r="AG38" s="5">
        <v>194</v>
      </c>
      <c r="AH38" s="6">
        <v>327</v>
      </c>
      <c r="AI38" s="99">
        <v>274</v>
      </c>
      <c r="AJ38" s="5">
        <v>160</v>
      </c>
      <c r="AK38" s="6">
        <v>283</v>
      </c>
      <c r="AL38" s="5">
        <v>0</v>
      </c>
      <c r="AM38" s="2">
        <v>294</v>
      </c>
      <c r="AN38" s="2">
        <v>71</v>
      </c>
      <c r="AO38" s="2">
        <v>261</v>
      </c>
      <c r="AP38" s="2">
        <v>341</v>
      </c>
      <c r="AQ38" s="2">
        <v>180</v>
      </c>
      <c r="AR38" s="2">
        <v>154</v>
      </c>
      <c r="AS38" s="2">
        <v>260</v>
      </c>
      <c r="AT38" s="2">
        <v>230</v>
      </c>
      <c r="AU38" s="2">
        <v>250</v>
      </c>
      <c r="AV38" s="2">
        <v>247</v>
      </c>
    </row>
    <row r="39" spans="1:48" x14ac:dyDescent="0.3">
      <c r="A39" s="1">
        <v>37</v>
      </c>
      <c r="B39" s="4" t="s">
        <v>47</v>
      </c>
      <c r="C39" s="5">
        <v>101</v>
      </c>
      <c r="D39" s="6">
        <v>244</v>
      </c>
      <c r="E39" s="5">
        <v>205</v>
      </c>
      <c r="F39" s="6">
        <v>216</v>
      </c>
      <c r="G39" s="5">
        <v>99</v>
      </c>
      <c r="H39" s="6">
        <v>146</v>
      </c>
      <c r="I39" s="5">
        <v>217</v>
      </c>
      <c r="J39" s="6">
        <v>299</v>
      </c>
      <c r="K39" s="9">
        <v>151</v>
      </c>
      <c r="L39" s="6">
        <v>247</v>
      </c>
      <c r="M39" s="5">
        <v>251</v>
      </c>
      <c r="N39" s="6">
        <v>45</v>
      </c>
      <c r="O39" s="5">
        <v>87</v>
      </c>
      <c r="P39" s="6">
        <v>166</v>
      </c>
      <c r="Q39" s="5">
        <v>165</v>
      </c>
      <c r="R39" s="6">
        <v>165</v>
      </c>
      <c r="S39" s="5">
        <v>141</v>
      </c>
      <c r="T39" s="6">
        <v>226</v>
      </c>
      <c r="U39" s="5">
        <v>194</v>
      </c>
      <c r="V39" s="6">
        <v>117</v>
      </c>
      <c r="W39" s="5">
        <v>108</v>
      </c>
      <c r="X39" s="6">
        <v>185</v>
      </c>
      <c r="Y39" s="5">
        <v>193</v>
      </c>
      <c r="Z39" s="6">
        <v>225</v>
      </c>
      <c r="AA39" s="5">
        <v>74</v>
      </c>
      <c r="AB39" s="6">
        <v>320</v>
      </c>
      <c r="AC39" s="5">
        <v>37</v>
      </c>
      <c r="AD39" s="6">
        <v>270</v>
      </c>
      <c r="AE39" s="5">
        <v>134</v>
      </c>
      <c r="AF39" s="6">
        <v>75</v>
      </c>
      <c r="AG39" s="5">
        <v>127</v>
      </c>
      <c r="AH39" s="6">
        <v>110</v>
      </c>
      <c r="AI39" s="99">
        <v>123</v>
      </c>
      <c r="AJ39" s="5">
        <v>165</v>
      </c>
      <c r="AK39" s="6">
        <v>65</v>
      </c>
      <c r="AL39" s="5">
        <v>294</v>
      </c>
      <c r="AM39" s="6">
        <v>0</v>
      </c>
      <c r="AN39" s="2">
        <v>223</v>
      </c>
      <c r="AO39" s="2">
        <v>89</v>
      </c>
      <c r="AP39" s="2">
        <v>259</v>
      </c>
      <c r="AQ39" s="2">
        <v>115</v>
      </c>
      <c r="AR39" s="2">
        <v>161</v>
      </c>
      <c r="AS39" s="2">
        <v>65</v>
      </c>
      <c r="AT39" s="2">
        <v>98</v>
      </c>
      <c r="AU39" s="2">
        <v>53</v>
      </c>
      <c r="AV39" s="2">
        <v>88</v>
      </c>
    </row>
    <row r="40" spans="1:48" x14ac:dyDescent="0.3">
      <c r="A40" s="1">
        <v>38</v>
      </c>
      <c r="B40" s="4" t="s">
        <v>48</v>
      </c>
      <c r="C40" s="5">
        <v>225</v>
      </c>
      <c r="D40" s="6">
        <v>228</v>
      </c>
      <c r="E40" s="5">
        <v>225</v>
      </c>
      <c r="F40" s="6">
        <v>170</v>
      </c>
      <c r="G40" s="5">
        <v>290</v>
      </c>
      <c r="H40" s="6">
        <v>174</v>
      </c>
      <c r="I40" s="5">
        <v>270</v>
      </c>
      <c r="J40" s="6">
        <v>103</v>
      </c>
      <c r="K40" s="9">
        <v>76</v>
      </c>
      <c r="L40" s="6">
        <v>150</v>
      </c>
      <c r="M40" s="5">
        <v>278</v>
      </c>
      <c r="N40" s="6">
        <v>240</v>
      </c>
      <c r="O40" s="5">
        <v>283</v>
      </c>
      <c r="P40" s="6">
        <v>202</v>
      </c>
      <c r="Q40" s="5">
        <v>198</v>
      </c>
      <c r="R40" s="6">
        <v>193</v>
      </c>
      <c r="S40" s="5">
        <v>172</v>
      </c>
      <c r="T40" s="6">
        <v>136</v>
      </c>
      <c r="U40" s="5">
        <v>112</v>
      </c>
      <c r="V40" s="6">
        <v>149</v>
      </c>
      <c r="W40" s="5">
        <v>293</v>
      </c>
      <c r="X40" s="6">
        <v>148</v>
      </c>
      <c r="Y40" s="5">
        <v>150</v>
      </c>
      <c r="Z40" s="6">
        <v>47</v>
      </c>
      <c r="AA40" s="5">
        <v>253</v>
      </c>
      <c r="AB40" s="6">
        <v>85</v>
      </c>
      <c r="AC40" s="5">
        <v>183</v>
      </c>
      <c r="AD40" s="6">
        <v>96</v>
      </c>
      <c r="AE40" s="5">
        <v>100</v>
      </c>
      <c r="AF40" s="6">
        <v>270</v>
      </c>
      <c r="AG40" s="5">
        <v>257</v>
      </c>
      <c r="AH40" s="6">
        <v>302</v>
      </c>
      <c r="AI40" s="99">
        <v>269</v>
      </c>
      <c r="AJ40" s="5">
        <v>190</v>
      </c>
      <c r="AK40" s="6">
        <v>260</v>
      </c>
      <c r="AL40" s="5">
        <v>71</v>
      </c>
      <c r="AM40" s="6">
        <v>223</v>
      </c>
      <c r="AN40" s="5">
        <v>0</v>
      </c>
      <c r="AO40" s="2">
        <v>323</v>
      </c>
      <c r="AP40" s="2">
        <v>288</v>
      </c>
      <c r="AQ40" s="2">
        <v>114</v>
      </c>
      <c r="AR40" s="2">
        <v>215</v>
      </c>
      <c r="AS40" s="2">
        <v>191</v>
      </c>
      <c r="AT40" s="2">
        <v>140</v>
      </c>
      <c r="AU40" s="2">
        <v>179</v>
      </c>
      <c r="AV40" s="2">
        <v>311</v>
      </c>
    </row>
    <row r="41" spans="1:48" x14ac:dyDescent="0.3">
      <c r="A41" s="1">
        <v>39</v>
      </c>
      <c r="B41" s="4" t="s">
        <v>49</v>
      </c>
      <c r="C41" s="5">
        <v>34</v>
      </c>
      <c r="D41" s="6">
        <v>310</v>
      </c>
      <c r="E41" s="5">
        <v>271</v>
      </c>
      <c r="F41" s="6">
        <v>297</v>
      </c>
      <c r="G41" s="5">
        <v>80</v>
      </c>
      <c r="H41" s="6">
        <v>135</v>
      </c>
      <c r="I41" s="5">
        <v>287</v>
      </c>
      <c r="J41" s="6">
        <v>270</v>
      </c>
      <c r="K41" s="9">
        <v>202</v>
      </c>
      <c r="L41" s="6">
        <v>331</v>
      </c>
      <c r="M41" s="5">
        <v>215</v>
      </c>
      <c r="N41" s="6">
        <v>49</v>
      </c>
      <c r="O41" s="5">
        <v>71</v>
      </c>
      <c r="P41" s="6">
        <v>139</v>
      </c>
      <c r="Q41" s="5">
        <v>135</v>
      </c>
      <c r="R41" s="6">
        <v>130</v>
      </c>
      <c r="S41" s="5">
        <v>124</v>
      </c>
      <c r="T41" s="6">
        <v>195</v>
      </c>
      <c r="U41" s="5">
        <v>240</v>
      </c>
      <c r="V41" s="6">
        <v>153</v>
      </c>
      <c r="W41" s="5">
        <v>26</v>
      </c>
      <c r="X41" s="6">
        <v>264</v>
      </c>
      <c r="Y41" s="5">
        <v>163</v>
      </c>
      <c r="Z41" s="6">
        <v>273</v>
      </c>
      <c r="AA41" s="5">
        <v>17</v>
      </c>
      <c r="AB41" s="6">
        <v>288</v>
      </c>
      <c r="AC41" s="5">
        <v>92</v>
      </c>
      <c r="AD41" s="6">
        <v>238</v>
      </c>
      <c r="AE41" s="5">
        <v>175</v>
      </c>
      <c r="AF41" s="6">
        <v>95</v>
      </c>
      <c r="AG41" s="5">
        <v>77</v>
      </c>
      <c r="AH41" s="6">
        <v>88</v>
      </c>
      <c r="AI41" s="99">
        <v>45</v>
      </c>
      <c r="AJ41" s="5">
        <v>131</v>
      </c>
      <c r="AK41" s="6">
        <v>42</v>
      </c>
      <c r="AL41" s="5">
        <v>261</v>
      </c>
      <c r="AM41" s="6">
        <v>89</v>
      </c>
      <c r="AN41" s="5">
        <v>323</v>
      </c>
      <c r="AO41" s="6">
        <v>0</v>
      </c>
      <c r="AP41" s="2">
        <v>320</v>
      </c>
      <c r="AQ41" s="2">
        <v>175</v>
      </c>
      <c r="AR41" s="2">
        <v>120</v>
      </c>
      <c r="AS41" s="2">
        <v>113</v>
      </c>
      <c r="AT41" s="2">
        <v>145</v>
      </c>
      <c r="AU41" s="2">
        <v>102</v>
      </c>
      <c r="AV41" s="2">
        <v>20</v>
      </c>
    </row>
    <row r="42" spans="1:48" x14ac:dyDescent="0.3">
      <c r="A42" s="1">
        <v>40</v>
      </c>
      <c r="B42" s="4" t="s">
        <v>50</v>
      </c>
      <c r="C42" s="5">
        <v>330</v>
      </c>
      <c r="D42" s="6">
        <v>62</v>
      </c>
      <c r="E42" s="5">
        <v>65</v>
      </c>
      <c r="F42" s="6">
        <v>112</v>
      </c>
      <c r="G42" s="5">
        <v>330</v>
      </c>
      <c r="H42" s="6">
        <v>352</v>
      </c>
      <c r="I42" s="5">
        <v>35</v>
      </c>
      <c r="J42" s="6">
        <v>374</v>
      </c>
      <c r="K42" s="9">
        <v>244</v>
      </c>
      <c r="L42" s="6">
        <v>143</v>
      </c>
      <c r="M42" s="5">
        <v>449</v>
      </c>
      <c r="N42" s="6">
        <v>281</v>
      </c>
      <c r="O42" s="5">
        <v>297</v>
      </c>
      <c r="P42" s="6">
        <v>380</v>
      </c>
      <c r="Q42" s="5">
        <v>372</v>
      </c>
      <c r="R42" s="6">
        <v>371</v>
      </c>
      <c r="S42" s="5">
        <v>348</v>
      </c>
      <c r="T42" s="6">
        <v>324</v>
      </c>
      <c r="U42" s="5">
        <v>213</v>
      </c>
      <c r="V42" s="6">
        <v>328</v>
      </c>
      <c r="W42" s="5">
        <v>341</v>
      </c>
      <c r="X42" s="6">
        <v>155</v>
      </c>
      <c r="Y42" s="5">
        <v>344</v>
      </c>
      <c r="Z42" s="6">
        <v>248</v>
      </c>
      <c r="AA42" s="5">
        <v>308</v>
      </c>
      <c r="AB42" s="6">
        <v>361</v>
      </c>
      <c r="AC42" s="5">
        <v>285</v>
      </c>
      <c r="AD42" s="6">
        <v>365</v>
      </c>
      <c r="AE42" s="5">
        <v>280</v>
      </c>
      <c r="AF42" s="6">
        <v>284</v>
      </c>
      <c r="AG42" s="5">
        <v>372</v>
      </c>
      <c r="AH42" s="6">
        <v>320</v>
      </c>
      <c r="AI42" s="99">
        <v>355</v>
      </c>
      <c r="AJ42" s="5">
        <v>370</v>
      </c>
      <c r="AK42" s="6">
        <v>300</v>
      </c>
      <c r="AL42" s="5">
        <v>341</v>
      </c>
      <c r="AM42" s="6">
        <v>259</v>
      </c>
      <c r="AN42" s="5">
        <v>288</v>
      </c>
      <c r="AO42" s="6">
        <v>320</v>
      </c>
      <c r="AP42" s="5">
        <v>0</v>
      </c>
      <c r="AQ42" s="2">
        <v>295</v>
      </c>
      <c r="AR42" s="2">
        <v>359</v>
      </c>
      <c r="AS42" s="2">
        <v>312</v>
      </c>
      <c r="AT42" s="2">
        <v>320</v>
      </c>
      <c r="AU42" s="2">
        <v>300</v>
      </c>
      <c r="AV42" s="2">
        <v>321</v>
      </c>
    </row>
    <row r="43" spans="1:48" x14ac:dyDescent="0.3">
      <c r="A43" s="1">
        <v>41</v>
      </c>
      <c r="B43" s="4" t="s">
        <v>51</v>
      </c>
      <c r="C43" s="5">
        <v>130</v>
      </c>
      <c r="D43" s="6">
        <v>235</v>
      </c>
      <c r="E43" s="5">
        <v>233</v>
      </c>
      <c r="F43" s="6">
        <v>178</v>
      </c>
      <c r="G43" s="5">
        <v>190</v>
      </c>
      <c r="H43" s="6">
        <v>68</v>
      </c>
      <c r="I43" s="5">
        <v>245</v>
      </c>
      <c r="J43" s="6">
        <v>190</v>
      </c>
      <c r="K43" s="9">
        <v>46</v>
      </c>
      <c r="L43" s="6">
        <v>212</v>
      </c>
      <c r="M43" s="5">
        <v>180</v>
      </c>
      <c r="N43" s="6">
        <v>132</v>
      </c>
      <c r="O43" s="5">
        <v>172</v>
      </c>
      <c r="P43" s="6">
        <v>72</v>
      </c>
      <c r="Q43" s="5">
        <v>91</v>
      </c>
      <c r="R43" s="6">
        <v>85</v>
      </c>
      <c r="S43" s="5">
        <v>67</v>
      </c>
      <c r="T43" s="6">
        <v>107</v>
      </c>
      <c r="U43" s="5">
        <v>87</v>
      </c>
      <c r="V43" s="6">
        <v>40</v>
      </c>
      <c r="W43" s="5">
        <v>190</v>
      </c>
      <c r="X43" s="6">
        <v>146</v>
      </c>
      <c r="Y43" s="5">
        <v>87</v>
      </c>
      <c r="Z43" s="6">
        <v>120</v>
      </c>
      <c r="AA43" s="5">
        <v>160</v>
      </c>
      <c r="AB43" s="6">
        <v>192</v>
      </c>
      <c r="AC43" s="5">
        <v>90</v>
      </c>
      <c r="AD43" s="6">
        <v>155</v>
      </c>
      <c r="AE43" s="5">
        <v>20</v>
      </c>
      <c r="AF43" s="6">
        <v>165</v>
      </c>
      <c r="AG43" s="5">
        <v>119</v>
      </c>
      <c r="AH43" s="6">
        <v>201</v>
      </c>
      <c r="AI43" s="99">
        <v>167</v>
      </c>
      <c r="AJ43" s="5">
        <v>90</v>
      </c>
      <c r="AK43" s="6">
        <v>154</v>
      </c>
      <c r="AL43" s="5">
        <v>180</v>
      </c>
      <c r="AM43" s="6">
        <v>115</v>
      </c>
      <c r="AN43" s="5">
        <v>114</v>
      </c>
      <c r="AO43" s="6">
        <v>175</v>
      </c>
      <c r="AP43" s="5">
        <v>295</v>
      </c>
      <c r="AQ43" s="6">
        <v>0</v>
      </c>
      <c r="AR43" s="2">
        <v>74</v>
      </c>
      <c r="AS43" s="2">
        <v>82</v>
      </c>
      <c r="AT43" s="2">
        <v>32</v>
      </c>
      <c r="AU43" s="2">
        <v>72</v>
      </c>
      <c r="AV43" s="2">
        <v>165</v>
      </c>
    </row>
    <row r="44" spans="1:48" x14ac:dyDescent="0.3">
      <c r="A44" s="1">
        <v>42</v>
      </c>
      <c r="B44" s="4" t="s">
        <v>52</v>
      </c>
      <c r="C44" s="5">
        <v>113</v>
      </c>
      <c r="D44" s="6">
        <v>304</v>
      </c>
      <c r="E44" s="5">
        <v>299</v>
      </c>
      <c r="F44" s="6">
        <v>244</v>
      </c>
      <c r="G44" s="5">
        <v>178</v>
      </c>
      <c r="H44" s="6">
        <v>25</v>
      </c>
      <c r="I44" s="5">
        <v>312</v>
      </c>
      <c r="J44" s="6">
        <v>163</v>
      </c>
      <c r="K44" s="9">
        <v>125</v>
      </c>
      <c r="L44" s="6">
        <v>291</v>
      </c>
      <c r="M44" s="5">
        <v>110</v>
      </c>
      <c r="N44" s="6">
        <v>166</v>
      </c>
      <c r="O44" s="5">
        <v>165</v>
      </c>
      <c r="P44" s="6">
        <v>27</v>
      </c>
      <c r="Q44" s="5">
        <v>25</v>
      </c>
      <c r="R44" s="6">
        <v>23</v>
      </c>
      <c r="S44" s="5">
        <v>22</v>
      </c>
      <c r="T44" s="6">
        <v>91</v>
      </c>
      <c r="U44" s="5">
        <v>155</v>
      </c>
      <c r="V44" s="6">
        <v>48</v>
      </c>
      <c r="W44" s="5">
        <v>127</v>
      </c>
      <c r="X44" s="6">
        <v>212</v>
      </c>
      <c r="Y44" s="5">
        <v>56</v>
      </c>
      <c r="Z44" s="6">
        <v>186</v>
      </c>
      <c r="AA44" s="5">
        <v>120</v>
      </c>
      <c r="AB44" s="6">
        <v>181</v>
      </c>
      <c r="AC44" s="5">
        <v>123</v>
      </c>
      <c r="AD44" s="6">
        <v>132</v>
      </c>
      <c r="AE44" s="5">
        <v>89</v>
      </c>
      <c r="AF44" s="6">
        <v>202</v>
      </c>
      <c r="AG44" s="5">
        <v>50</v>
      </c>
      <c r="AH44" s="6">
        <v>184</v>
      </c>
      <c r="AI44" s="99">
        <v>135</v>
      </c>
      <c r="AJ44" s="5">
        <v>10</v>
      </c>
      <c r="AK44" s="6">
        <v>142</v>
      </c>
      <c r="AL44" s="5">
        <v>154</v>
      </c>
      <c r="AM44" s="6">
        <v>161</v>
      </c>
      <c r="AN44" s="5">
        <v>215</v>
      </c>
      <c r="AO44" s="6">
        <v>120</v>
      </c>
      <c r="AP44" s="5">
        <v>359</v>
      </c>
      <c r="AQ44" s="6">
        <v>74</v>
      </c>
      <c r="AR44" s="5">
        <v>0</v>
      </c>
      <c r="AS44" s="2">
        <v>120</v>
      </c>
      <c r="AT44" s="2">
        <v>72</v>
      </c>
      <c r="AU44" s="2">
        <v>106</v>
      </c>
      <c r="AV44" s="2">
        <v>105</v>
      </c>
    </row>
    <row r="45" spans="1:48" x14ac:dyDescent="0.3">
      <c r="A45" s="1">
        <v>43</v>
      </c>
      <c r="B45" s="4" t="s">
        <v>53</v>
      </c>
      <c r="C45" s="5">
        <v>50</v>
      </c>
      <c r="D45" s="6">
        <v>299</v>
      </c>
      <c r="E45" s="5">
        <v>253</v>
      </c>
      <c r="F45" s="6">
        <v>252</v>
      </c>
      <c r="G45" s="5">
        <v>125</v>
      </c>
      <c r="H45" s="6">
        <v>112</v>
      </c>
      <c r="I45" s="5">
        <v>264</v>
      </c>
      <c r="J45" s="6">
        <v>267</v>
      </c>
      <c r="K45" s="9">
        <v>123</v>
      </c>
      <c r="L45" s="6">
        <v>290</v>
      </c>
      <c r="M45" s="5">
        <v>225</v>
      </c>
      <c r="N45" s="6">
        <v>74</v>
      </c>
      <c r="O45" s="5">
        <v>114</v>
      </c>
      <c r="P45" s="6">
        <v>140</v>
      </c>
      <c r="Q45" s="5">
        <v>133</v>
      </c>
      <c r="R45" s="6">
        <v>129</v>
      </c>
      <c r="S45" s="5">
        <v>109</v>
      </c>
      <c r="T45" s="6">
        <v>196</v>
      </c>
      <c r="U45" s="5">
        <v>166</v>
      </c>
      <c r="V45" s="6">
        <v>85</v>
      </c>
      <c r="W45" s="5">
        <v>88</v>
      </c>
      <c r="X45" s="6">
        <v>221</v>
      </c>
      <c r="Y45" s="5">
        <v>163</v>
      </c>
      <c r="Z45" s="6">
        <v>201</v>
      </c>
      <c r="AA45" s="5">
        <v>86</v>
      </c>
      <c r="AB45" s="6">
        <v>268</v>
      </c>
      <c r="AC45" s="5">
        <v>33</v>
      </c>
      <c r="AD45" s="6">
        <v>235</v>
      </c>
      <c r="AE45" s="5">
        <v>91</v>
      </c>
      <c r="AF45" s="6">
        <v>103</v>
      </c>
      <c r="AG45" s="5">
        <v>77</v>
      </c>
      <c r="AH45" s="6">
        <v>133</v>
      </c>
      <c r="AI45" s="99">
        <v>101</v>
      </c>
      <c r="AJ45" s="5">
        <v>131</v>
      </c>
      <c r="AK45" s="6">
        <v>100</v>
      </c>
      <c r="AL45" s="5">
        <v>260</v>
      </c>
      <c r="AM45" s="6">
        <v>65</v>
      </c>
      <c r="AN45" s="5">
        <v>191</v>
      </c>
      <c r="AO45" s="6">
        <v>113</v>
      </c>
      <c r="AP45" s="5">
        <v>312</v>
      </c>
      <c r="AQ45" s="6">
        <v>82</v>
      </c>
      <c r="AR45" s="5">
        <v>120</v>
      </c>
      <c r="AS45" s="6">
        <v>0</v>
      </c>
      <c r="AT45" s="2">
        <v>60</v>
      </c>
      <c r="AU45" s="2">
        <v>15</v>
      </c>
      <c r="AV45" s="2">
        <v>65</v>
      </c>
    </row>
    <row r="46" spans="1:48" x14ac:dyDescent="0.3">
      <c r="A46" s="1">
        <v>44</v>
      </c>
      <c r="B46" s="4" t="s">
        <v>11</v>
      </c>
      <c r="C46" s="5">
        <v>105</v>
      </c>
      <c r="D46" s="6">
        <v>262</v>
      </c>
      <c r="E46" s="5">
        <v>259</v>
      </c>
      <c r="F46" s="6">
        <v>204</v>
      </c>
      <c r="G46" s="5">
        <v>188</v>
      </c>
      <c r="H46" s="6">
        <v>68</v>
      </c>
      <c r="I46" s="5">
        <v>287</v>
      </c>
      <c r="J46" s="6">
        <v>236</v>
      </c>
      <c r="K46" s="9">
        <v>75</v>
      </c>
      <c r="L46" s="6">
        <v>236</v>
      </c>
      <c r="M46" s="5">
        <v>177</v>
      </c>
      <c r="N46" s="6">
        <v>122</v>
      </c>
      <c r="O46" s="5">
        <v>148</v>
      </c>
      <c r="P46" s="6">
        <v>101</v>
      </c>
      <c r="Q46" s="5">
        <v>89</v>
      </c>
      <c r="R46" s="6">
        <v>88</v>
      </c>
      <c r="S46" s="5">
        <v>60</v>
      </c>
      <c r="T46" s="6">
        <v>142</v>
      </c>
      <c r="U46" s="5">
        <v>115</v>
      </c>
      <c r="V46" s="6">
        <v>33</v>
      </c>
      <c r="W46" s="5">
        <v>173</v>
      </c>
      <c r="X46" s="6">
        <v>171</v>
      </c>
      <c r="Y46" s="5">
        <v>111</v>
      </c>
      <c r="Z46" s="6">
        <v>146</v>
      </c>
      <c r="AA46" s="5">
        <v>142</v>
      </c>
      <c r="AB46" s="6">
        <v>219</v>
      </c>
      <c r="AC46" s="5">
        <v>60</v>
      </c>
      <c r="AD46" s="6">
        <v>202</v>
      </c>
      <c r="AE46" s="5">
        <v>45</v>
      </c>
      <c r="AF46" s="6">
        <v>145</v>
      </c>
      <c r="AG46" s="5">
        <v>110</v>
      </c>
      <c r="AH46" s="6">
        <v>185</v>
      </c>
      <c r="AI46" s="99">
        <v>154</v>
      </c>
      <c r="AJ46" s="5">
        <v>80</v>
      </c>
      <c r="AK46" s="6">
        <v>135</v>
      </c>
      <c r="AL46" s="5">
        <v>230</v>
      </c>
      <c r="AM46" s="6">
        <v>98</v>
      </c>
      <c r="AN46" s="5">
        <v>140</v>
      </c>
      <c r="AO46" s="6">
        <v>145</v>
      </c>
      <c r="AP46" s="5">
        <v>320</v>
      </c>
      <c r="AQ46" s="6">
        <v>32</v>
      </c>
      <c r="AR46" s="5">
        <v>72</v>
      </c>
      <c r="AS46" s="6">
        <v>60</v>
      </c>
      <c r="AT46" s="5">
        <v>0</v>
      </c>
      <c r="AU46" s="2">
        <v>50</v>
      </c>
      <c r="AV46" s="2">
        <v>130</v>
      </c>
    </row>
    <row r="47" spans="1:48" x14ac:dyDescent="0.3">
      <c r="A47" s="1">
        <v>45</v>
      </c>
      <c r="B47" s="4" t="s">
        <v>54</v>
      </c>
      <c r="C47" s="5">
        <v>62</v>
      </c>
      <c r="D47" s="6">
        <v>290</v>
      </c>
      <c r="E47" s="5">
        <v>252</v>
      </c>
      <c r="F47" s="6">
        <v>242</v>
      </c>
      <c r="G47" s="5">
        <v>119</v>
      </c>
      <c r="H47" s="6">
        <v>98</v>
      </c>
      <c r="I47" s="5">
        <v>266</v>
      </c>
      <c r="J47" s="6">
        <v>261</v>
      </c>
      <c r="K47" s="9">
        <v>111</v>
      </c>
      <c r="L47" s="6">
        <v>277</v>
      </c>
      <c r="M47" s="5">
        <v>207</v>
      </c>
      <c r="N47" s="6">
        <v>66</v>
      </c>
      <c r="O47" s="5">
        <v>107</v>
      </c>
      <c r="P47" s="6">
        <v>128</v>
      </c>
      <c r="Q47" s="5">
        <v>122</v>
      </c>
      <c r="R47" s="6">
        <v>116</v>
      </c>
      <c r="S47" s="5">
        <v>98</v>
      </c>
      <c r="T47" s="6">
        <v>182</v>
      </c>
      <c r="U47" s="5">
        <v>154</v>
      </c>
      <c r="V47" s="6">
        <v>72</v>
      </c>
      <c r="W47" s="5">
        <v>101</v>
      </c>
      <c r="X47" s="6">
        <v>210</v>
      </c>
      <c r="Y47" s="5">
        <v>151</v>
      </c>
      <c r="Z47" s="6">
        <v>185</v>
      </c>
      <c r="AA47" s="5">
        <v>96</v>
      </c>
      <c r="AB47" s="6">
        <v>255</v>
      </c>
      <c r="AC47" s="5">
        <v>20</v>
      </c>
      <c r="AD47" s="6">
        <v>225</v>
      </c>
      <c r="AE47" s="5">
        <v>80</v>
      </c>
      <c r="AF47" s="6">
        <v>98</v>
      </c>
      <c r="AG47" s="5">
        <v>90</v>
      </c>
      <c r="AH47" s="6">
        <v>132</v>
      </c>
      <c r="AI47" s="99">
        <v>112</v>
      </c>
      <c r="AJ47" s="5">
        <v>120</v>
      </c>
      <c r="AK47" s="6">
        <v>87</v>
      </c>
      <c r="AL47" s="5">
        <v>250</v>
      </c>
      <c r="AM47" s="6">
        <v>53</v>
      </c>
      <c r="AN47" s="5">
        <v>179</v>
      </c>
      <c r="AO47" s="6">
        <v>102</v>
      </c>
      <c r="AP47" s="5">
        <v>300</v>
      </c>
      <c r="AQ47" s="6">
        <v>72</v>
      </c>
      <c r="AR47" s="5">
        <v>106</v>
      </c>
      <c r="AS47" s="6">
        <v>15</v>
      </c>
      <c r="AT47" s="5">
        <v>50</v>
      </c>
      <c r="AU47" s="4">
        <v>0</v>
      </c>
      <c r="AV47" s="2">
        <v>80</v>
      </c>
    </row>
    <row r="48" spans="1:48" x14ac:dyDescent="0.3">
      <c r="A48" s="1">
        <v>46</v>
      </c>
      <c r="B48" s="4" t="s">
        <v>55</v>
      </c>
      <c r="C48" s="5">
        <v>17</v>
      </c>
      <c r="D48" s="6">
        <v>310</v>
      </c>
      <c r="E48" s="5">
        <v>273</v>
      </c>
      <c r="F48" s="6">
        <v>299</v>
      </c>
      <c r="G48" s="5">
        <v>76</v>
      </c>
      <c r="H48" s="6">
        <v>118</v>
      </c>
      <c r="I48" s="5">
        <v>284</v>
      </c>
      <c r="J48" s="6">
        <v>254</v>
      </c>
      <c r="K48" s="9">
        <v>183</v>
      </c>
      <c r="L48" s="6">
        <v>332</v>
      </c>
      <c r="M48" s="5">
        <v>203</v>
      </c>
      <c r="N48" s="6">
        <v>51</v>
      </c>
      <c r="O48" s="5">
        <v>70</v>
      </c>
      <c r="P48" s="6">
        <v>121</v>
      </c>
      <c r="Q48" s="5">
        <v>118</v>
      </c>
      <c r="R48" s="6">
        <v>112</v>
      </c>
      <c r="S48" s="5">
        <v>112</v>
      </c>
      <c r="T48" s="6">
        <v>180</v>
      </c>
      <c r="U48" s="5">
        <v>245</v>
      </c>
      <c r="V48" s="6">
        <v>141</v>
      </c>
      <c r="W48" s="5">
        <v>30</v>
      </c>
      <c r="X48" s="6">
        <v>265</v>
      </c>
      <c r="Y48" s="5">
        <v>148</v>
      </c>
      <c r="Z48" s="6">
        <v>246</v>
      </c>
      <c r="AA48" s="5">
        <v>21</v>
      </c>
      <c r="AB48" s="6">
        <v>273</v>
      </c>
      <c r="AC48" s="5">
        <v>89</v>
      </c>
      <c r="AD48" s="6">
        <v>225</v>
      </c>
      <c r="AE48" s="5">
        <v>176</v>
      </c>
      <c r="AF48" s="6">
        <v>96</v>
      </c>
      <c r="AG48" s="5">
        <v>58</v>
      </c>
      <c r="AH48" s="6">
        <v>87</v>
      </c>
      <c r="AI48" s="99">
        <v>44</v>
      </c>
      <c r="AJ48" s="5">
        <v>110</v>
      </c>
      <c r="AK48" s="6">
        <v>45</v>
      </c>
      <c r="AL48" s="5">
        <v>247</v>
      </c>
      <c r="AM48" s="6">
        <v>88</v>
      </c>
      <c r="AN48" s="5">
        <v>311</v>
      </c>
      <c r="AO48" s="6">
        <v>20</v>
      </c>
      <c r="AP48" s="5">
        <v>321</v>
      </c>
      <c r="AQ48" s="6">
        <v>165</v>
      </c>
      <c r="AR48" s="5">
        <v>105</v>
      </c>
      <c r="AS48" s="6">
        <v>65</v>
      </c>
      <c r="AT48" s="5">
        <v>130</v>
      </c>
      <c r="AU48" s="6">
        <v>80</v>
      </c>
      <c r="AV48" s="10">
        <v>0</v>
      </c>
    </row>
    <row r="90" spans="1:1" x14ac:dyDescent="0.3">
      <c r="A90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3"/>
  <sheetViews>
    <sheetView workbookViewId="0">
      <selection activeCell="D13" sqref="D13"/>
    </sheetView>
  </sheetViews>
  <sheetFormatPr defaultRowHeight="14.4" x14ac:dyDescent="0.3"/>
  <cols>
    <col min="2" max="3" width="11.88671875" customWidth="1"/>
  </cols>
  <sheetData>
    <row r="1" spans="1:13" x14ac:dyDescent="0.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</row>
    <row r="2" spans="1:13" x14ac:dyDescent="0.3">
      <c r="C2" s="12" t="s">
        <v>56</v>
      </c>
      <c r="D2" t="s">
        <v>12</v>
      </c>
      <c r="E2" t="s">
        <v>57</v>
      </c>
      <c r="F2" t="s">
        <v>58</v>
      </c>
      <c r="G2" t="s">
        <v>32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</row>
    <row r="3" spans="1:13" x14ac:dyDescent="0.3">
      <c r="A3" s="13">
        <v>1</v>
      </c>
      <c r="B3" s="14" t="s">
        <v>56</v>
      </c>
      <c r="C3" s="15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3">
      <c r="A4" s="13">
        <v>2</v>
      </c>
      <c r="B4" t="s">
        <v>12</v>
      </c>
      <c r="C4" s="15">
        <v>0</v>
      </c>
      <c r="D4">
        <v>0</v>
      </c>
      <c r="E4">
        <v>1.2</v>
      </c>
      <c r="F4">
        <v>2</v>
      </c>
      <c r="G4">
        <v>4</v>
      </c>
      <c r="H4">
        <v>5.5</v>
      </c>
      <c r="I4">
        <v>6</v>
      </c>
      <c r="J4">
        <v>7</v>
      </c>
      <c r="K4">
        <v>1.2</v>
      </c>
      <c r="L4">
        <v>2.5</v>
      </c>
      <c r="M4">
        <v>3.5</v>
      </c>
    </row>
    <row r="5" spans="1:13" x14ac:dyDescent="0.3">
      <c r="A5" s="13">
        <v>3</v>
      </c>
      <c r="B5" t="s">
        <v>57</v>
      </c>
      <c r="C5" s="15">
        <v>0</v>
      </c>
      <c r="D5">
        <v>1.2</v>
      </c>
      <c r="E5">
        <v>0</v>
      </c>
      <c r="F5">
        <v>1</v>
      </c>
      <c r="G5">
        <v>3</v>
      </c>
      <c r="H5">
        <v>4</v>
      </c>
      <c r="I5">
        <v>5</v>
      </c>
      <c r="J5">
        <v>6</v>
      </c>
      <c r="K5">
        <v>2.4</v>
      </c>
      <c r="L5">
        <v>3.7</v>
      </c>
      <c r="M5">
        <v>4.7</v>
      </c>
    </row>
    <row r="6" spans="1:13" x14ac:dyDescent="0.3">
      <c r="A6" s="13">
        <v>4</v>
      </c>
      <c r="B6" t="s">
        <v>58</v>
      </c>
      <c r="C6" s="15">
        <v>0</v>
      </c>
      <c r="D6">
        <v>2</v>
      </c>
      <c r="E6">
        <v>1</v>
      </c>
      <c r="F6">
        <v>0</v>
      </c>
      <c r="G6">
        <v>2</v>
      </c>
      <c r="H6">
        <v>3</v>
      </c>
      <c r="I6">
        <v>4</v>
      </c>
      <c r="J6">
        <v>5</v>
      </c>
      <c r="K6">
        <v>3.2</v>
      </c>
      <c r="L6">
        <v>4.5</v>
      </c>
      <c r="M6">
        <v>5.5</v>
      </c>
    </row>
    <row r="7" spans="1:13" x14ac:dyDescent="0.3">
      <c r="A7" s="13">
        <v>5</v>
      </c>
      <c r="B7" t="s">
        <v>32</v>
      </c>
      <c r="C7" s="15">
        <v>0</v>
      </c>
      <c r="D7">
        <v>4</v>
      </c>
      <c r="E7">
        <v>3</v>
      </c>
      <c r="F7">
        <v>2</v>
      </c>
      <c r="G7">
        <v>0</v>
      </c>
      <c r="H7">
        <v>1.2</v>
      </c>
      <c r="I7">
        <v>2</v>
      </c>
      <c r="J7">
        <v>3</v>
      </c>
      <c r="K7">
        <v>5.2</v>
      </c>
      <c r="L7">
        <v>6.5</v>
      </c>
      <c r="M7">
        <v>7.5</v>
      </c>
    </row>
    <row r="8" spans="1:13" x14ac:dyDescent="0.3">
      <c r="A8" s="13">
        <v>6</v>
      </c>
      <c r="B8" t="s">
        <v>59</v>
      </c>
      <c r="C8" s="15">
        <v>0</v>
      </c>
      <c r="D8">
        <v>5.5</v>
      </c>
      <c r="E8">
        <v>4</v>
      </c>
      <c r="F8">
        <v>3</v>
      </c>
      <c r="G8">
        <v>1.2</v>
      </c>
      <c r="H8">
        <v>0</v>
      </c>
      <c r="I8">
        <v>0</v>
      </c>
      <c r="J8">
        <v>0</v>
      </c>
      <c r="K8">
        <v>6.7</v>
      </c>
      <c r="L8">
        <v>8</v>
      </c>
      <c r="M8">
        <v>9</v>
      </c>
    </row>
    <row r="9" spans="1:13" x14ac:dyDescent="0.3">
      <c r="A9" s="13">
        <v>7</v>
      </c>
      <c r="B9" t="s">
        <v>60</v>
      </c>
      <c r="C9" s="15">
        <v>0</v>
      </c>
      <c r="D9">
        <v>6</v>
      </c>
      <c r="E9">
        <v>5</v>
      </c>
      <c r="F9">
        <v>4</v>
      </c>
      <c r="G9">
        <v>2</v>
      </c>
      <c r="H9">
        <v>0</v>
      </c>
      <c r="I9">
        <v>0</v>
      </c>
      <c r="J9">
        <v>1</v>
      </c>
      <c r="K9">
        <v>7.2</v>
      </c>
      <c r="L9">
        <v>8.5</v>
      </c>
      <c r="M9">
        <v>9.5</v>
      </c>
    </row>
    <row r="10" spans="1:13" x14ac:dyDescent="0.3">
      <c r="A10" s="13">
        <v>8</v>
      </c>
      <c r="B10" t="s">
        <v>61</v>
      </c>
      <c r="C10" s="15">
        <v>0</v>
      </c>
      <c r="D10">
        <v>7</v>
      </c>
      <c r="E10">
        <v>6</v>
      </c>
      <c r="F10">
        <v>5</v>
      </c>
      <c r="G10">
        <v>3</v>
      </c>
      <c r="H10">
        <v>0</v>
      </c>
      <c r="I10">
        <v>1</v>
      </c>
      <c r="J10">
        <v>0</v>
      </c>
      <c r="K10">
        <v>8.1999999999999993</v>
      </c>
      <c r="L10">
        <v>9.5</v>
      </c>
      <c r="M10">
        <v>10.5</v>
      </c>
    </row>
    <row r="11" spans="1:13" x14ac:dyDescent="0.3">
      <c r="A11" s="13">
        <v>9</v>
      </c>
      <c r="B11" t="s">
        <v>62</v>
      </c>
      <c r="C11" s="15">
        <v>0</v>
      </c>
      <c r="D11">
        <v>1.2</v>
      </c>
      <c r="E11">
        <v>2.4</v>
      </c>
      <c r="F11">
        <v>3.2</v>
      </c>
      <c r="G11">
        <v>5.2</v>
      </c>
      <c r="H11">
        <v>6.7</v>
      </c>
      <c r="I11">
        <v>7.2</v>
      </c>
      <c r="J11">
        <v>8.1999999999999993</v>
      </c>
      <c r="K11">
        <v>0</v>
      </c>
      <c r="L11">
        <v>1.2</v>
      </c>
      <c r="M11">
        <v>2.2000000000000002</v>
      </c>
    </row>
    <row r="12" spans="1:13" x14ac:dyDescent="0.3">
      <c r="A12" s="13">
        <v>10</v>
      </c>
      <c r="B12" t="s">
        <v>63</v>
      </c>
      <c r="C12" s="15">
        <v>0</v>
      </c>
      <c r="D12">
        <v>2.5</v>
      </c>
      <c r="E12">
        <v>3.7</v>
      </c>
      <c r="F12">
        <v>4.5</v>
      </c>
      <c r="G12">
        <v>6.5</v>
      </c>
      <c r="H12">
        <v>8</v>
      </c>
      <c r="I12">
        <v>8.5</v>
      </c>
      <c r="J12">
        <v>9.5</v>
      </c>
      <c r="K12">
        <v>1.2</v>
      </c>
      <c r="L12">
        <v>0</v>
      </c>
      <c r="M12">
        <v>1</v>
      </c>
    </row>
    <row r="13" spans="1:13" x14ac:dyDescent="0.3">
      <c r="A13" s="13">
        <v>11</v>
      </c>
      <c r="B13" t="s">
        <v>64</v>
      </c>
      <c r="C13" s="15">
        <v>0</v>
      </c>
      <c r="D13">
        <v>3.5</v>
      </c>
      <c r="E13">
        <v>4.7</v>
      </c>
      <c r="F13">
        <v>5.5</v>
      </c>
      <c r="G13">
        <v>7.5</v>
      </c>
      <c r="H13">
        <v>9</v>
      </c>
      <c r="I13">
        <v>9.5</v>
      </c>
      <c r="J13">
        <v>10.5</v>
      </c>
      <c r="K13">
        <v>2.2000000000000002</v>
      </c>
      <c r="L13">
        <v>1</v>
      </c>
      <c r="M1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27"/>
  <sheetViews>
    <sheetView workbookViewId="0">
      <selection activeCell="H9" sqref="H9"/>
    </sheetView>
  </sheetViews>
  <sheetFormatPr defaultRowHeight="14.4" x14ac:dyDescent="0.3"/>
  <cols>
    <col min="1" max="1" width="22.88671875" customWidth="1"/>
    <col min="3" max="3" width="5.33203125" customWidth="1"/>
    <col min="5" max="5" width="18.88671875" customWidth="1"/>
  </cols>
  <sheetData>
    <row r="1" spans="1:6" x14ac:dyDescent="0.3">
      <c r="A1" t="s">
        <v>65</v>
      </c>
      <c r="B1" t="s">
        <v>2</v>
      </c>
    </row>
    <row r="2" spans="1:6" x14ac:dyDescent="0.3">
      <c r="A2" t="s">
        <v>66</v>
      </c>
      <c r="B2" t="s">
        <v>134</v>
      </c>
      <c r="D2" t="s">
        <v>67</v>
      </c>
      <c r="F2" s="19" t="s">
        <v>143</v>
      </c>
    </row>
    <row r="3" spans="1:6" x14ac:dyDescent="0.3">
      <c r="A3" t="s">
        <v>69</v>
      </c>
      <c r="B3" t="s">
        <v>135</v>
      </c>
      <c r="D3" t="s">
        <v>70</v>
      </c>
      <c r="F3" s="19" t="s">
        <v>144</v>
      </c>
    </row>
    <row r="4" spans="1:6" x14ac:dyDescent="0.3">
      <c r="A4" t="s">
        <v>71</v>
      </c>
      <c r="B4" t="s">
        <v>5</v>
      </c>
      <c r="D4" t="s">
        <v>72</v>
      </c>
      <c r="F4" s="19" t="s">
        <v>145</v>
      </c>
    </row>
    <row r="5" spans="1:6" x14ac:dyDescent="0.3">
      <c r="A5" t="s">
        <v>73</v>
      </c>
      <c r="B5" t="s">
        <v>4</v>
      </c>
      <c r="D5" t="s">
        <v>74</v>
      </c>
      <c r="F5" s="19" t="s">
        <v>146</v>
      </c>
    </row>
    <row r="6" spans="1:6" x14ac:dyDescent="0.3">
      <c r="A6" t="s">
        <v>76</v>
      </c>
      <c r="B6" t="s">
        <v>3</v>
      </c>
      <c r="F6" s="19" t="s">
        <v>147</v>
      </c>
    </row>
    <row r="7" spans="1:6" x14ac:dyDescent="0.3">
      <c r="F7" s="19" t="s">
        <v>148</v>
      </c>
    </row>
    <row r="8" spans="1:6" x14ac:dyDescent="0.3">
      <c r="F8" s="19" t="s">
        <v>149</v>
      </c>
    </row>
    <row r="9" spans="1:6" x14ac:dyDescent="0.3">
      <c r="A9" t="s">
        <v>126</v>
      </c>
      <c r="F9" s="19" t="s">
        <v>150</v>
      </c>
    </row>
    <row r="10" spans="1:6" x14ac:dyDescent="0.3">
      <c r="A10" t="s">
        <v>13</v>
      </c>
      <c r="F10" s="19" t="s">
        <v>151</v>
      </c>
    </row>
    <row r="11" spans="1:6" x14ac:dyDescent="0.3">
      <c r="A11" t="s">
        <v>123</v>
      </c>
      <c r="F11" s="19" t="s">
        <v>152</v>
      </c>
    </row>
    <row r="12" spans="1:6" x14ac:dyDescent="0.3">
      <c r="A12" t="s">
        <v>122</v>
      </c>
      <c r="F12" s="19" t="s">
        <v>153</v>
      </c>
    </row>
    <row r="13" spans="1:6" x14ac:dyDescent="0.3">
      <c r="A13" t="s">
        <v>137</v>
      </c>
      <c r="F13" s="19" t="s">
        <v>154</v>
      </c>
    </row>
    <row r="14" spans="1:6" x14ac:dyDescent="0.3">
      <c r="A14" t="s">
        <v>124</v>
      </c>
      <c r="F14" s="19" t="s">
        <v>155</v>
      </c>
    </row>
    <row r="15" spans="1:6" x14ac:dyDescent="0.3">
      <c r="A15" t="s">
        <v>125</v>
      </c>
      <c r="F15" s="19" t="s">
        <v>156</v>
      </c>
    </row>
    <row r="16" spans="1:6" x14ac:dyDescent="0.3">
      <c r="A16" t="s">
        <v>140</v>
      </c>
      <c r="F16" s="19" t="s">
        <v>157</v>
      </c>
    </row>
    <row r="17" spans="1:6" x14ac:dyDescent="0.3">
      <c r="A17" t="s">
        <v>142</v>
      </c>
      <c r="F17" s="19" t="s">
        <v>158</v>
      </c>
    </row>
    <row r="18" spans="1:6" x14ac:dyDescent="0.3">
      <c r="A18" t="s">
        <v>141</v>
      </c>
      <c r="F18" s="19" t="s">
        <v>159</v>
      </c>
    </row>
    <row r="19" spans="1:6" x14ac:dyDescent="0.3">
      <c r="F19" s="19" t="s">
        <v>136</v>
      </c>
    </row>
    <row r="20" spans="1:6" x14ac:dyDescent="0.3">
      <c r="F20" s="19" t="s">
        <v>160</v>
      </c>
    </row>
    <row r="21" spans="1:6" x14ac:dyDescent="0.3">
      <c r="F21" s="19" t="s">
        <v>161</v>
      </c>
    </row>
    <row r="22" spans="1:6" x14ac:dyDescent="0.3">
      <c r="F22" s="19" t="s">
        <v>162</v>
      </c>
    </row>
    <row r="23" spans="1:6" x14ac:dyDescent="0.3">
      <c r="F23" s="19" t="s">
        <v>163</v>
      </c>
    </row>
    <row r="24" spans="1:6" x14ac:dyDescent="0.3">
      <c r="F24" s="19" t="s">
        <v>203</v>
      </c>
    </row>
    <row r="25" spans="1:6" x14ac:dyDescent="0.3">
      <c r="F25" s="19" t="s">
        <v>200</v>
      </c>
    </row>
    <row r="26" spans="1:6" x14ac:dyDescent="0.3">
      <c r="F26" s="19" t="s">
        <v>201</v>
      </c>
    </row>
    <row r="27" spans="1:6" x14ac:dyDescent="0.3">
      <c r="F27" s="19" t="s">
        <v>202</v>
      </c>
    </row>
  </sheetData>
  <conditionalFormatting sqref="A5:A6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J53"/>
  <sheetViews>
    <sheetView workbookViewId="0">
      <selection activeCell="J18" sqref="J18"/>
    </sheetView>
  </sheetViews>
  <sheetFormatPr defaultRowHeight="14.4" x14ac:dyDescent="0.3"/>
  <cols>
    <col min="1" max="1" width="13" customWidth="1"/>
    <col min="2" max="2" width="12.6640625" customWidth="1"/>
    <col min="3" max="3" width="17.88671875" customWidth="1"/>
    <col min="4" max="4" width="21.44140625" customWidth="1"/>
    <col min="5" max="5" width="18.109375" customWidth="1"/>
    <col min="6" max="6" width="17" customWidth="1"/>
    <col min="7" max="7" width="16.33203125" customWidth="1"/>
    <col min="8" max="8" width="15.5546875" customWidth="1"/>
    <col min="9" max="9" width="17" customWidth="1"/>
    <col min="10" max="10" width="17.44140625" customWidth="1"/>
  </cols>
  <sheetData>
    <row r="2" spans="2:10" x14ac:dyDescent="0.3">
      <c r="D2" s="104" t="s">
        <v>13</v>
      </c>
      <c r="E2" s="104" t="s">
        <v>123</v>
      </c>
      <c r="F2" s="104" t="s">
        <v>122</v>
      </c>
      <c r="G2" s="104" t="s">
        <v>137</v>
      </c>
      <c r="H2" s="104" t="s">
        <v>124</v>
      </c>
      <c r="I2" s="104" t="s">
        <v>125</v>
      </c>
      <c r="J2" s="104" t="s">
        <v>126</v>
      </c>
    </row>
    <row r="3" spans="2:10" x14ac:dyDescent="0.3">
      <c r="B3" s="103" t="s">
        <v>222</v>
      </c>
      <c r="C3" s="103" t="s">
        <v>9</v>
      </c>
      <c r="D3" t="s">
        <v>75</v>
      </c>
      <c r="E3" t="s">
        <v>88</v>
      </c>
      <c r="F3" t="s">
        <v>98</v>
      </c>
      <c r="G3" t="s">
        <v>113</v>
      </c>
      <c r="H3" t="s">
        <v>83</v>
      </c>
      <c r="I3" t="s">
        <v>94</v>
      </c>
      <c r="J3" t="s">
        <v>139</v>
      </c>
    </row>
    <row r="4" spans="2:10" x14ac:dyDescent="0.3">
      <c r="B4" t="s">
        <v>139</v>
      </c>
      <c r="C4" t="s">
        <v>44</v>
      </c>
      <c r="D4" t="s">
        <v>80</v>
      </c>
      <c r="E4" t="s">
        <v>93</v>
      </c>
      <c r="F4" t="s">
        <v>99</v>
      </c>
      <c r="G4" t="s">
        <v>102</v>
      </c>
      <c r="H4" t="s">
        <v>90</v>
      </c>
      <c r="I4" t="s">
        <v>236</v>
      </c>
      <c r="J4" t="s">
        <v>79</v>
      </c>
    </row>
    <row r="5" spans="2:10" x14ac:dyDescent="0.3">
      <c r="B5" t="s">
        <v>79</v>
      </c>
      <c r="C5" t="s">
        <v>12</v>
      </c>
      <c r="D5" t="s">
        <v>77</v>
      </c>
      <c r="E5" t="s">
        <v>95</v>
      </c>
      <c r="F5" t="s">
        <v>101</v>
      </c>
      <c r="G5" t="s">
        <v>85</v>
      </c>
      <c r="H5" t="s">
        <v>234</v>
      </c>
      <c r="I5" t="s">
        <v>88</v>
      </c>
      <c r="J5" t="s">
        <v>80</v>
      </c>
    </row>
    <row r="6" spans="2:10" x14ac:dyDescent="0.3">
      <c r="B6" t="s">
        <v>80</v>
      </c>
      <c r="C6" t="s">
        <v>235</v>
      </c>
      <c r="D6" t="s">
        <v>138</v>
      </c>
      <c r="E6" t="s">
        <v>100</v>
      </c>
      <c r="F6" t="s">
        <v>103</v>
      </c>
      <c r="G6" t="s">
        <v>115</v>
      </c>
      <c r="H6" t="s">
        <v>106</v>
      </c>
      <c r="I6" t="s">
        <v>105</v>
      </c>
      <c r="J6" t="s">
        <v>86</v>
      </c>
    </row>
    <row r="7" spans="2:10" x14ac:dyDescent="0.3">
      <c r="B7" t="s">
        <v>86</v>
      </c>
      <c r="C7" t="s">
        <v>32</v>
      </c>
      <c r="D7" t="s">
        <v>223</v>
      </c>
      <c r="E7" t="s">
        <v>104</v>
      </c>
      <c r="F7" t="s">
        <v>107</v>
      </c>
      <c r="G7" t="s">
        <v>78</v>
      </c>
      <c r="I7" t="s">
        <v>108</v>
      </c>
      <c r="J7" t="s">
        <v>89</v>
      </c>
    </row>
    <row r="8" spans="2:10" x14ac:dyDescent="0.3">
      <c r="B8" t="s">
        <v>89</v>
      </c>
      <c r="C8" t="s">
        <v>42</v>
      </c>
      <c r="D8" t="s">
        <v>219</v>
      </c>
      <c r="E8" t="s">
        <v>105</v>
      </c>
      <c r="F8" t="s">
        <v>96</v>
      </c>
      <c r="G8" t="s">
        <v>87</v>
      </c>
      <c r="J8" t="s">
        <v>92</v>
      </c>
    </row>
    <row r="9" spans="2:10" x14ac:dyDescent="0.3">
      <c r="B9" t="s">
        <v>92</v>
      </c>
      <c r="C9" t="s">
        <v>49</v>
      </c>
      <c r="D9" t="s">
        <v>85</v>
      </c>
      <c r="E9" t="s">
        <v>109</v>
      </c>
      <c r="F9" t="s">
        <v>97</v>
      </c>
      <c r="G9" t="s">
        <v>218</v>
      </c>
      <c r="J9" t="s">
        <v>106</v>
      </c>
    </row>
    <row r="10" spans="2:10" x14ac:dyDescent="0.3">
      <c r="B10" t="s">
        <v>106</v>
      </c>
      <c r="C10" t="s">
        <v>10</v>
      </c>
      <c r="D10" t="s">
        <v>91</v>
      </c>
      <c r="E10" t="s">
        <v>110</v>
      </c>
      <c r="F10" t="s">
        <v>68</v>
      </c>
      <c r="J10" t="s">
        <v>108</v>
      </c>
    </row>
    <row r="11" spans="2:10" x14ac:dyDescent="0.3">
      <c r="B11" t="s">
        <v>108</v>
      </c>
      <c r="C11" t="s">
        <v>26</v>
      </c>
      <c r="E11" t="s">
        <v>112</v>
      </c>
      <c r="F11" t="s">
        <v>81</v>
      </c>
      <c r="J11" t="s">
        <v>111</v>
      </c>
    </row>
    <row r="12" spans="2:10" x14ac:dyDescent="0.3">
      <c r="B12" t="s">
        <v>111</v>
      </c>
      <c r="C12" t="s">
        <v>44</v>
      </c>
      <c r="E12" t="s">
        <v>92</v>
      </c>
      <c r="F12" t="s">
        <v>82</v>
      </c>
      <c r="J12" t="s">
        <v>83</v>
      </c>
    </row>
    <row r="13" spans="2:10" x14ac:dyDescent="0.3">
      <c r="B13" t="s">
        <v>83</v>
      </c>
      <c r="C13" t="s">
        <v>24</v>
      </c>
      <c r="E13" t="s">
        <v>94</v>
      </c>
      <c r="F13" t="s">
        <v>84</v>
      </c>
      <c r="J13" t="s">
        <v>234</v>
      </c>
    </row>
    <row r="14" spans="2:10" x14ac:dyDescent="0.3">
      <c r="B14" t="s">
        <v>234</v>
      </c>
      <c r="C14" t="s">
        <v>12</v>
      </c>
      <c r="E14" t="s">
        <v>111</v>
      </c>
      <c r="F14" t="s">
        <v>114</v>
      </c>
      <c r="J14" t="s">
        <v>75</v>
      </c>
    </row>
    <row r="15" spans="2:10" x14ac:dyDescent="0.3">
      <c r="B15" t="s">
        <v>75</v>
      </c>
      <c r="C15" t="s">
        <v>24</v>
      </c>
      <c r="J15" t="s">
        <v>77</v>
      </c>
    </row>
    <row r="16" spans="2:10" x14ac:dyDescent="0.3">
      <c r="B16" t="s">
        <v>77</v>
      </c>
      <c r="C16" t="s">
        <v>37</v>
      </c>
      <c r="J16" t="s">
        <v>138</v>
      </c>
    </row>
    <row r="17" spans="2:10" x14ac:dyDescent="0.3">
      <c r="B17" t="s">
        <v>138</v>
      </c>
      <c r="C17" t="s">
        <v>15</v>
      </c>
      <c r="J17" t="s">
        <v>223</v>
      </c>
    </row>
    <row r="18" spans="2:10" x14ac:dyDescent="0.3">
      <c r="B18" t="s">
        <v>220</v>
      </c>
      <c r="C18" t="s">
        <v>45</v>
      </c>
      <c r="J18" t="s">
        <v>84</v>
      </c>
    </row>
    <row r="19" spans="2:10" x14ac:dyDescent="0.3">
      <c r="B19" t="s">
        <v>84</v>
      </c>
      <c r="C19" t="s">
        <v>10</v>
      </c>
      <c r="J19" t="s">
        <v>85</v>
      </c>
    </row>
    <row r="20" spans="2:10" x14ac:dyDescent="0.3">
      <c r="B20" t="s">
        <v>85</v>
      </c>
      <c r="C20" t="s">
        <v>29</v>
      </c>
      <c r="J20" t="s">
        <v>87</v>
      </c>
    </row>
    <row r="21" spans="2:10" x14ac:dyDescent="0.3">
      <c r="B21" t="s">
        <v>87</v>
      </c>
      <c r="C21" t="s">
        <v>53</v>
      </c>
      <c r="J21" t="s">
        <v>91</v>
      </c>
    </row>
    <row r="22" spans="2:10" x14ac:dyDescent="0.3">
      <c r="B22" t="s">
        <v>91</v>
      </c>
      <c r="C22" t="s">
        <v>43</v>
      </c>
      <c r="J22" t="s">
        <v>219</v>
      </c>
    </row>
    <row r="23" spans="2:10" x14ac:dyDescent="0.3">
      <c r="B23" t="s">
        <v>219</v>
      </c>
      <c r="C23" t="s">
        <v>11</v>
      </c>
      <c r="J23" t="s">
        <v>88</v>
      </c>
    </row>
    <row r="24" spans="2:10" x14ac:dyDescent="0.3">
      <c r="B24" t="s">
        <v>88</v>
      </c>
      <c r="C24" t="s">
        <v>39</v>
      </c>
      <c r="J24" t="s">
        <v>93</v>
      </c>
    </row>
    <row r="25" spans="2:10" x14ac:dyDescent="0.3">
      <c r="B25" t="s">
        <v>93</v>
      </c>
      <c r="C25" t="s">
        <v>18</v>
      </c>
      <c r="J25" t="s">
        <v>95</v>
      </c>
    </row>
    <row r="26" spans="2:10" x14ac:dyDescent="0.3">
      <c r="B26" t="s">
        <v>95</v>
      </c>
      <c r="C26" t="s">
        <v>55</v>
      </c>
      <c r="J26" t="s">
        <v>100</v>
      </c>
    </row>
    <row r="27" spans="2:10" x14ac:dyDescent="0.3">
      <c r="B27" t="s">
        <v>100</v>
      </c>
      <c r="C27" t="s">
        <v>49</v>
      </c>
      <c r="J27" t="s">
        <v>104</v>
      </c>
    </row>
    <row r="28" spans="2:10" x14ac:dyDescent="0.3">
      <c r="B28" t="s">
        <v>104</v>
      </c>
      <c r="C28" t="s">
        <v>235</v>
      </c>
      <c r="J28" t="s">
        <v>105</v>
      </c>
    </row>
    <row r="29" spans="2:10" x14ac:dyDescent="0.3">
      <c r="B29" t="s">
        <v>105</v>
      </c>
      <c r="C29" t="s">
        <v>25</v>
      </c>
      <c r="J29" t="s">
        <v>109</v>
      </c>
    </row>
    <row r="30" spans="2:10" x14ac:dyDescent="0.3">
      <c r="B30" t="s">
        <v>109</v>
      </c>
      <c r="C30" t="s">
        <v>18</v>
      </c>
      <c r="J30" t="s">
        <v>110</v>
      </c>
    </row>
    <row r="31" spans="2:10" x14ac:dyDescent="0.3">
      <c r="B31" t="s">
        <v>110</v>
      </c>
      <c r="C31" t="s">
        <v>42</v>
      </c>
      <c r="J31" t="s">
        <v>112</v>
      </c>
    </row>
    <row r="32" spans="2:10" x14ac:dyDescent="0.3">
      <c r="B32" t="s">
        <v>112</v>
      </c>
      <c r="C32" t="s">
        <v>37</v>
      </c>
      <c r="J32" t="s">
        <v>114</v>
      </c>
    </row>
    <row r="33" spans="2:10" x14ac:dyDescent="0.3">
      <c r="B33" t="s">
        <v>114</v>
      </c>
      <c r="C33" t="s">
        <v>11</v>
      </c>
      <c r="J33" t="s">
        <v>115</v>
      </c>
    </row>
    <row r="34" spans="2:10" x14ac:dyDescent="0.3">
      <c r="B34" t="s">
        <v>115</v>
      </c>
      <c r="C34" t="s">
        <v>54</v>
      </c>
      <c r="J34" t="s">
        <v>87</v>
      </c>
    </row>
    <row r="35" spans="2:10" x14ac:dyDescent="0.3">
      <c r="B35" t="s">
        <v>98</v>
      </c>
      <c r="C35" t="s">
        <v>40</v>
      </c>
      <c r="J35" t="s">
        <v>98</v>
      </c>
    </row>
    <row r="36" spans="2:10" x14ac:dyDescent="0.3">
      <c r="B36" t="s">
        <v>90</v>
      </c>
      <c r="C36" t="s">
        <v>12</v>
      </c>
      <c r="J36" t="s">
        <v>90</v>
      </c>
    </row>
    <row r="37" spans="2:10" x14ac:dyDescent="0.3">
      <c r="B37" t="s">
        <v>101</v>
      </c>
      <c r="C37" t="s">
        <v>12</v>
      </c>
      <c r="J37" t="s">
        <v>101</v>
      </c>
    </row>
    <row r="38" spans="2:10" x14ac:dyDescent="0.3">
      <c r="B38" t="s">
        <v>103</v>
      </c>
      <c r="C38" t="s">
        <v>12</v>
      </c>
      <c r="J38" t="s">
        <v>103</v>
      </c>
    </row>
    <row r="39" spans="2:10" x14ac:dyDescent="0.3">
      <c r="B39" t="s">
        <v>107</v>
      </c>
      <c r="C39" t="s">
        <v>32</v>
      </c>
      <c r="J39" t="s">
        <v>107</v>
      </c>
    </row>
    <row r="40" spans="2:10" x14ac:dyDescent="0.3">
      <c r="B40" t="s">
        <v>96</v>
      </c>
      <c r="C40" t="s">
        <v>40</v>
      </c>
      <c r="J40" t="s">
        <v>96</v>
      </c>
    </row>
    <row r="41" spans="2:10" x14ac:dyDescent="0.3">
      <c r="B41" t="s">
        <v>97</v>
      </c>
      <c r="C41" t="s">
        <v>52</v>
      </c>
      <c r="J41" t="s">
        <v>97</v>
      </c>
    </row>
    <row r="42" spans="2:10" x14ac:dyDescent="0.3">
      <c r="B42" t="s">
        <v>68</v>
      </c>
      <c r="C42" t="s">
        <v>21</v>
      </c>
      <c r="J42" t="s">
        <v>68</v>
      </c>
    </row>
    <row r="43" spans="2:10" x14ac:dyDescent="0.3">
      <c r="B43" t="s">
        <v>81</v>
      </c>
      <c r="C43" t="s">
        <v>19</v>
      </c>
      <c r="J43" t="s">
        <v>81</v>
      </c>
    </row>
    <row r="44" spans="2:10" x14ac:dyDescent="0.3">
      <c r="B44" t="s">
        <v>82</v>
      </c>
      <c r="C44" t="s">
        <v>11</v>
      </c>
      <c r="J44" t="s">
        <v>82</v>
      </c>
    </row>
    <row r="45" spans="2:10" x14ac:dyDescent="0.3">
      <c r="B45" t="s">
        <v>113</v>
      </c>
      <c r="C45" t="s">
        <v>47</v>
      </c>
      <c r="J45" t="s">
        <v>84</v>
      </c>
    </row>
    <row r="46" spans="2:10" x14ac:dyDescent="0.3">
      <c r="B46" t="s">
        <v>102</v>
      </c>
      <c r="C46" t="s">
        <v>15</v>
      </c>
      <c r="J46" t="s">
        <v>113</v>
      </c>
    </row>
    <row r="47" spans="2:10" x14ac:dyDescent="0.3">
      <c r="B47" t="s">
        <v>78</v>
      </c>
      <c r="C47" t="s">
        <v>11</v>
      </c>
      <c r="J47" t="s">
        <v>102</v>
      </c>
    </row>
    <row r="48" spans="2:10" x14ac:dyDescent="0.3">
      <c r="B48" t="s">
        <v>94</v>
      </c>
      <c r="C48" t="s">
        <v>45</v>
      </c>
      <c r="J48" t="s">
        <v>78</v>
      </c>
    </row>
    <row r="49" spans="2:10" x14ac:dyDescent="0.3">
      <c r="B49" t="s">
        <v>99</v>
      </c>
      <c r="C49" t="s">
        <v>12</v>
      </c>
      <c r="J49" t="s">
        <v>94</v>
      </c>
    </row>
    <row r="50" spans="2:10" x14ac:dyDescent="0.3">
      <c r="B50" t="s">
        <v>218</v>
      </c>
      <c r="C50" t="s">
        <v>32</v>
      </c>
      <c r="J50" t="s">
        <v>99</v>
      </c>
    </row>
    <row r="51" spans="2:10" x14ac:dyDescent="0.3">
      <c r="B51" t="s">
        <v>221</v>
      </c>
      <c r="C51" t="s">
        <v>49</v>
      </c>
      <c r="J51" t="s">
        <v>218</v>
      </c>
    </row>
    <row r="52" spans="2:10" x14ac:dyDescent="0.3">
      <c r="B52" s="98" t="s">
        <v>236</v>
      </c>
      <c r="C52" t="s">
        <v>49</v>
      </c>
      <c r="J52" t="s">
        <v>221</v>
      </c>
    </row>
    <row r="53" spans="2:10" x14ac:dyDescent="0.3">
      <c r="J53" s="98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Obracun</vt:lpstr>
      <vt:lpstr>Nalog1</vt:lpstr>
      <vt:lpstr>Nalog2</vt:lpstr>
      <vt:lpstr>Kadetska_liga_A1</vt:lpstr>
      <vt:lpstr>Kadetska_liga_A2</vt:lpstr>
      <vt:lpstr>Kup_FBiH</vt:lpstr>
      <vt:lpstr>Nalog1!Print_Area</vt:lpstr>
      <vt:lpstr>Prva_liga__Ž</vt:lpstr>
      <vt:lpstr>Superliga__M</vt:lpstr>
      <vt:lpstr>Superliga__Ž____jug</vt:lpstr>
      <vt:lpstr>Superliga__Ž____sjever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</dc:creator>
  <cp:lastModifiedBy>SamS</cp:lastModifiedBy>
  <cp:lastPrinted>2025-09-18T21:35:56Z</cp:lastPrinted>
  <dcterms:created xsi:type="dcterms:W3CDTF">2019-11-22T16:30:29Z</dcterms:created>
  <dcterms:modified xsi:type="dcterms:W3CDTF">2025-09-24T13:58:42Z</dcterms:modified>
</cp:coreProperties>
</file>